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ábor\Documents\Önkormányzati ügyek\2023\2023-02-23-bizottsági\"/>
    </mc:Choice>
  </mc:AlternateContent>
  <xr:revisionPtr revIDLastSave="0" documentId="13_ncr:1_{4FF82D54-8841-4D59-A6D1-5F7FCB960997}" xr6:coauthVersionLast="47" xr6:coauthVersionMax="47" xr10:uidLastSave="{00000000-0000-0000-0000-000000000000}"/>
  <bookViews>
    <workbookView xWindow="-98" yWindow="-98" windowWidth="28996" windowHeight="15675" xr2:uid="{274AE3F7-0EC0-4A86-B2A4-84646F51BBFB}"/>
  </bookViews>
  <sheets>
    <sheet name="Ingatlanok összesítve" sheetId="1" r:id="rId1"/>
    <sheet name="Közadatigénylés-2023-január" sheetId="3" r:id="rId2"/>
    <sheet name="Közterülethasználat - 2015-től" sheetId="4" r:id="rId3"/>
  </sheets>
  <definedNames>
    <definedName name="_xlnm._FilterDatabase" localSheetId="0" hidden="1">'Ingatlanok összesítve'!$A$1:$AE$72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2" i="4" l="1"/>
  <c r="G172" i="4"/>
  <c r="G140" i="4"/>
  <c r="G109" i="4"/>
  <c r="G86" i="4"/>
  <c r="G78" i="4"/>
  <c r="G65" i="4"/>
  <c r="G44" i="4"/>
  <c r="G24" i="4"/>
  <c r="T71" i="1"/>
  <c r="T69" i="1"/>
  <c r="T68" i="1"/>
  <c r="T67" i="1"/>
  <c r="T61" i="1"/>
  <c r="T49" i="1"/>
  <c r="T50" i="1"/>
  <c r="T51" i="1"/>
  <c r="T52" i="1"/>
  <c r="T53" i="1"/>
  <c r="T54" i="1"/>
  <c r="T48" i="1"/>
  <c r="T45" i="1"/>
  <c r="T42" i="1"/>
  <c r="T29" i="1"/>
  <c r="T30" i="1"/>
  <c r="T31" i="1"/>
  <c r="T32" i="1"/>
  <c r="T33" i="1"/>
  <c r="T34" i="1"/>
  <c r="T35" i="1"/>
  <c r="T36" i="1"/>
  <c r="T37" i="1"/>
  <c r="T38" i="1"/>
  <c r="T39" i="1"/>
  <c r="T40" i="1"/>
  <c r="T28" i="1"/>
  <c r="T24" i="1"/>
  <c r="T21" i="1"/>
  <c r="T20" i="1"/>
  <c r="T18" i="1"/>
  <c r="T17" i="1"/>
  <c r="T8" i="1"/>
  <c r="T9" i="1"/>
  <c r="T10" i="1"/>
  <c r="T11" i="1"/>
  <c r="T7" i="1"/>
  <c r="T5" i="1"/>
  <c r="T4" i="1"/>
  <c r="W71" i="1"/>
  <c r="W69" i="1"/>
  <c r="W68" i="1"/>
  <c r="W67" i="1"/>
  <c r="W49" i="1"/>
  <c r="W50" i="1"/>
  <c r="W51" i="1"/>
  <c r="W52" i="1"/>
  <c r="W53" i="1"/>
  <c r="W54" i="1"/>
  <c r="W48" i="1"/>
  <c r="W45" i="1"/>
  <c r="W40" i="1"/>
  <c r="W38" i="1"/>
  <c r="W37" i="1"/>
  <c r="W36" i="1"/>
  <c r="W34" i="1"/>
  <c r="W33" i="1"/>
  <c r="W31" i="1"/>
  <c r="W29" i="1"/>
  <c r="W28" i="1"/>
  <c r="W24" i="1"/>
  <c r="W21" i="1"/>
  <c r="W20" i="1"/>
  <c r="W18" i="1"/>
  <c r="W17" i="1"/>
  <c r="W11" i="1"/>
  <c r="W9" i="1"/>
  <c r="W8" i="1"/>
  <c r="W7" i="1"/>
  <c r="W5" i="1"/>
  <c r="W4" i="1"/>
  <c r="O65" i="3"/>
  <c r="P56" i="3"/>
  <c r="P55" i="3"/>
  <c r="O41" i="3"/>
  <c r="O40" i="3"/>
  <c r="N40" i="3"/>
  <c r="M40" i="3"/>
  <c r="O39" i="3"/>
  <c r="M39" i="3"/>
  <c r="P38" i="3"/>
  <c r="O38" i="3"/>
  <c r="N38" i="3"/>
  <c r="M38" i="3"/>
  <c r="M37" i="3"/>
  <c r="L37" i="3"/>
  <c r="K37" i="3"/>
  <c r="J37" i="3"/>
  <c r="I37" i="3"/>
  <c r="H37" i="3"/>
  <c r="Q36" i="3"/>
  <c r="P36" i="3"/>
  <c r="O36" i="3"/>
  <c r="N36" i="3"/>
  <c r="M36" i="3"/>
  <c r="L36" i="3"/>
  <c r="K36" i="3"/>
  <c r="J36" i="3"/>
  <c r="I36" i="3"/>
  <c r="H36" i="3"/>
  <c r="O35" i="3"/>
  <c r="K35" i="3"/>
  <c r="O33" i="3"/>
  <c r="Q31" i="3"/>
  <c r="Q29" i="3"/>
  <c r="P29" i="3"/>
  <c r="O29" i="3"/>
  <c r="N29" i="3"/>
  <c r="N27" i="3"/>
  <c r="Q26" i="3"/>
  <c r="P26" i="3"/>
  <c r="O26" i="3"/>
  <c r="N26" i="3"/>
  <c r="M26" i="3"/>
  <c r="O20" i="3"/>
  <c r="O19" i="3"/>
  <c r="L19" i="3"/>
  <c r="Q18" i="3"/>
  <c r="P18" i="3"/>
  <c r="O18" i="3"/>
  <c r="N18" i="3"/>
  <c r="M18" i="3"/>
  <c r="L18" i="3"/>
  <c r="K18" i="3"/>
  <c r="J18" i="3"/>
  <c r="I18" i="3"/>
  <c r="H18" i="3"/>
  <c r="P12" i="3"/>
  <c r="Q11" i="3"/>
  <c r="P11" i="3"/>
  <c r="O11" i="3"/>
  <c r="Q9" i="3"/>
  <c r="P9" i="3"/>
  <c r="O9" i="3"/>
  <c r="N9" i="3"/>
  <c r="M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Zsirai Orsolya</author>
  </authors>
  <commentList>
    <comment ref="E57" authorId="0" shapeId="0" xr:uid="{9F34BC99-8F7B-41AF-92EA-40B4616415E1}">
      <text>
        <r>
          <rPr>
            <b/>
            <sz val="9"/>
            <color indexed="81"/>
            <rFont val="Segoe UI"/>
            <family val="2"/>
            <charset val="238"/>
          </rPr>
          <t>Zsirai Orsolya:</t>
        </r>
        <r>
          <rPr>
            <sz val="9"/>
            <color indexed="81"/>
            <rFont val="Segoe UI"/>
            <family val="2"/>
            <charset val="238"/>
          </rPr>
          <t xml:space="preserve">
2017.08.19. - 60 m2 és 2017.08.20. - 30 m2.</t>
        </r>
      </text>
    </comment>
    <comment ref="E107" authorId="0" shapeId="0" xr:uid="{F079FCA2-CA09-48A6-A29E-62623DED3675}">
      <text>
        <r>
          <rPr>
            <b/>
            <sz val="9"/>
            <color indexed="81"/>
            <rFont val="Segoe UI"/>
            <family val="2"/>
            <charset val="238"/>
          </rPr>
          <t>Zsirai Orsolya:</t>
        </r>
        <r>
          <rPr>
            <sz val="9"/>
            <color indexed="81"/>
            <rFont val="Segoe UI"/>
            <family val="2"/>
            <charset val="238"/>
          </rPr>
          <t xml:space="preserve">
Az árusítás maga 5 m2 területen történt.</t>
        </r>
      </text>
    </comment>
    <comment ref="E115" authorId="0" shapeId="0" xr:uid="{936EBF1F-881F-4ECE-8C8D-F7EEB3AB2CEC}">
      <text>
        <r>
          <rPr>
            <b/>
            <sz val="9"/>
            <color indexed="81"/>
            <rFont val="Segoe UI"/>
            <family val="2"/>
            <charset val="238"/>
          </rPr>
          <t>Zsirai Orsolya:</t>
        </r>
        <r>
          <rPr>
            <sz val="9"/>
            <color indexed="81"/>
            <rFont val="Segoe UI"/>
            <family val="2"/>
            <charset val="238"/>
          </rPr>
          <t xml:space="preserve">
Az árusítás maga 5 m2 területen történt.</t>
        </r>
      </text>
    </comment>
    <comment ref="E127" authorId="0" shapeId="0" xr:uid="{B018F6E3-A1F1-4598-9DB6-EC60E823D392}">
      <text>
        <r>
          <rPr>
            <b/>
            <sz val="9"/>
            <color indexed="81"/>
            <rFont val="Segoe UI"/>
            <family val="2"/>
            <charset val="238"/>
          </rPr>
          <t>Zsirai Orsolya:</t>
        </r>
        <r>
          <rPr>
            <sz val="9"/>
            <color indexed="81"/>
            <rFont val="Segoe UI"/>
            <family val="2"/>
            <charset val="238"/>
          </rPr>
          <t xml:space="preserve">
A mozgóárusítás 3 m2 alapterületen történt.</t>
        </r>
      </text>
    </comment>
    <comment ref="E150" authorId="0" shapeId="0" xr:uid="{A69808FD-FE57-4FD7-93E2-694D11FFE6CC}">
      <text>
        <r>
          <rPr>
            <b/>
            <sz val="9"/>
            <color indexed="81"/>
            <rFont val="Segoe UI"/>
            <family val="2"/>
            <charset val="238"/>
          </rPr>
          <t>Zsirai Orsolya:</t>
        </r>
        <r>
          <rPr>
            <sz val="9"/>
            <color indexed="81"/>
            <rFont val="Segoe UI"/>
            <family val="2"/>
            <charset val="238"/>
          </rPr>
          <t xml:space="preserve">
A mozgóárusítás 3 m2 alapterületen történt.</t>
        </r>
      </text>
    </comment>
    <comment ref="E168" authorId="0" shapeId="0" xr:uid="{7169EB13-C189-43DF-B1F6-2B254A385EDC}">
      <text>
        <r>
          <rPr>
            <b/>
            <sz val="9"/>
            <color indexed="81"/>
            <rFont val="Segoe UI"/>
            <family val="2"/>
            <charset val="238"/>
          </rPr>
          <t>Zsirai Orsolya:</t>
        </r>
        <r>
          <rPr>
            <sz val="9"/>
            <color indexed="81"/>
            <rFont val="Segoe UI"/>
            <family val="2"/>
            <charset val="238"/>
          </rPr>
          <t xml:space="preserve">
A mozgóárusítás 3 m2 alapterületen történt.</t>
        </r>
      </text>
    </comment>
    <comment ref="E178" authorId="0" shapeId="0" xr:uid="{9DAB37C7-74A0-467B-AD1A-E3F17283DB81}">
      <text>
        <r>
          <rPr>
            <b/>
            <sz val="9"/>
            <color indexed="81"/>
            <rFont val="Segoe UI"/>
            <family val="2"/>
            <charset val="238"/>
          </rPr>
          <t>Zsirai Orsolya:</t>
        </r>
        <r>
          <rPr>
            <sz val="9"/>
            <color indexed="81"/>
            <rFont val="Segoe UI"/>
            <family val="2"/>
            <charset val="238"/>
          </rPr>
          <t xml:space="preserve">
A mozgóárusítás 3 m2 alapterületen történt.</t>
        </r>
      </text>
    </comment>
  </commentList>
</comments>
</file>

<file path=xl/sharedStrings.xml><?xml version="1.0" encoding="utf-8"?>
<sst xmlns="http://schemas.openxmlformats.org/spreadsheetml/2006/main" count="1963" uniqueCount="1048">
  <si>
    <t>A 2022. október 12-ei rendkívüli ülésre küldött táblázatban, mint nem fizet bérleti díjat típusú ingatlan jelent meg</t>
  </si>
  <si>
    <t>A 2023. januári rendes ülésre külödött táblázatban mint hasznosítható ingatlan jelent meg</t>
  </si>
  <si>
    <t>Természetbeni cím (település, utca házszám vagy helyrajzi szám)</t>
  </si>
  <si>
    <t>Típus
(a színezettek elvileg egyenesben vannak)</t>
  </si>
  <si>
    <t>Épületek, építmények értéke, adatai</t>
  </si>
  <si>
    <t>Hasznosítás</t>
  </si>
  <si>
    <t>A 2022. október 12-ei rendes ülésre készült táblázatból kinyert adatok kiegészítve a közadatigényléses táblázat egyes adataival.</t>
  </si>
  <si>
    <t>Januári rendes ülésre küldött táblázat adatai</t>
  </si>
  <si>
    <t>A 2022. október 12-ei rendkívüli ülésre küldött táblázat egyéb megjegyzései</t>
  </si>
  <si>
    <t>Vagyonvédelem: Riasztó, őrzés..</t>
  </si>
  <si>
    <t>Épület anyaga</t>
  </si>
  <si>
    <t>Tetőszerkezet anyaga</t>
  </si>
  <si>
    <t>építés vagy utolsó felújítás éve</t>
  </si>
  <si>
    <t>hasznos m2</t>
  </si>
  <si>
    <t>Hrsz.</t>
  </si>
  <si>
    <t>Széljegy</t>
  </si>
  <si>
    <t>Értékbecslés dátuma</t>
  </si>
  <si>
    <t>Értékbecslés készítője</t>
  </si>
  <si>
    <t>Becsült érték</t>
  </si>
  <si>
    <t>Bérlő</t>
  </si>
  <si>
    <t>Szerződés kelte</t>
  </si>
  <si>
    <t>Szerződés szerinti összeg</t>
  </si>
  <si>
    <t>Fizetendő összeg szerződés szerinti gyakorisággal</t>
  </si>
  <si>
    <t>Bevétel egy hónapra vetítve 2022</t>
  </si>
  <si>
    <t>Éves bevétel 2022</t>
  </si>
  <si>
    <t>Hátralék - 2022. 09. 30-ig</t>
  </si>
  <si>
    <t>Tervezett bevétel havonta 2023</t>
  </si>
  <si>
    <t>Tervezett éves bevétel 2023</t>
  </si>
  <si>
    <t>Megjegyzés</t>
  </si>
  <si>
    <t>Ki használja</t>
  </si>
  <si>
    <t>Lehetőség</t>
  </si>
  <si>
    <t>Funkció</t>
  </si>
  <si>
    <t>Feladat</t>
  </si>
  <si>
    <t>Mikor</t>
  </si>
  <si>
    <t>Általános megjegyzések</t>
  </si>
  <si>
    <t>Számlázási plusz adatok</t>
  </si>
  <si>
    <t>2626 Nagymaros, 16401/3</t>
  </si>
  <si>
    <t>Felülvizsgálandó</t>
  </si>
  <si>
    <t>16401/3</t>
  </si>
  <si>
    <t>Telephely, munkagépek tárolása</t>
  </si>
  <si>
    <t>Maros Útépítő Kft.</t>
  </si>
  <si>
    <t>2014.01.06-határozatlan</t>
  </si>
  <si>
    <t>25 000,- /KSH index/</t>
  </si>
  <si>
    <t>26 500,- FT/hó</t>
  </si>
  <si>
    <t>687 400,-+119 174 víz</t>
  </si>
  <si>
    <t>földterületbérlet foci pálya alatt, telephely</t>
  </si>
  <si>
    <t>16401/3 hrsz-ú ingatlanból a kézilabda pálya alatti körülkerített rész bérbe adása</t>
  </si>
  <si>
    <t>2626 Nagymaros, 2602/9</t>
  </si>
  <si>
    <t>2602/9</t>
  </si>
  <si>
    <t>távközlési berendezések elhelyezése</t>
  </si>
  <si>
    <t>Magyar Telekom Nyrt.</t>
  </si>
  <si>
    <t>2015.08.28-határozatlan</t>
  </si>
  <si>
    <t>1 683 787,- /év,                   841 894,-/félév  /KSH index/</t>
  </si>
  <si>
    <t>916 369,-Ft/félév</t>
  </si>
  <si>
    <t>0,-</t>
  </si>
  <si>
    <t>telefonátjátszó bázisállomás Szálloda u.</t>
  </si>
  <si>
    <t>Bérleti díj (Nagymaros 2602/9 hrsz.,15 m2/ Nagymaros 3. Szerződés szám: 20000089</t>
  </si>
  <si>
    <t>2626 Nagymaros, ABC</t>
  </si>
  <si>
    <t>Eladandó</t>
  </si>
  <si>
    <t>ABC</t>
  </si>
  <si>
    <t>Önkormányzat</t>
  </si>
  <si>
    <t>ELADÓ</t>
  </si>
  <si>
    <t>Azonnal</t>
  </si>
  <si>
    <t>2626 Nagymaros, Csillag u. 04.</t>
  </si>
  <si>
    <t>van</t>
  </si>
  <si>
    <t>tégla</t>
  </si>
  <si>
    <t>cserép</t>
  </si>
  <si>
    <t>1954/4</t>
  </si>
  <si>
    <t>köznevelési intézmény, irodák</t>
  </si>
  <si>
    <t>Ceglédi Tankerületi Központ</t>
  </si>
  <si>
    <t>2017.05.15-határozatlan</t>
  </si>
  <si>
    <t>300 000,-</t>
  </si>
  <si>
    <t>300 000,-Ft/hó</t>
  </si>
  <si>
    <t>üzemeltetési díj Csillag u 4 ped.szakszolg.
293,98 m2 alapterületű ingatlan részre jutó üzemeltetési költség.
felülvizsgálható évente 03.01-03.31.</t>
  </si>
  <si>
    <t>Bérbeadás/ Üzemeltetés</t>
  </si>
  <si>
    <t xml:space="preserve">IRODA </t>
  </si>
  <si>
    <t>Pályázat figyelés+Korszerűsítés</t>
  </si>
  <si>
    <t>ügyfélszolgálati iroda</t>
  </si>
  <si>
    <t>EÉ/MVM Ügyfélkapcsolati Kft.</t>
  </si>
  <si>
    <t>2017.07.01-határozatlan</t>
  </si>
  <si>
    <t>40 000,-</t>
  </si>
  <si>
    <t>40 000,-Ft/hó</t>
  </si>
  <si>
    <t>0.-</t>
  </si>
  <si>
    <t>használati díj Csillag u 4.
Nagymaros 1954/4 hrsz (Csillag u. 4.) ingatlan földszintjén lévő F16-számmal jelölt 17,70 m2 alapterületű irodahelyiség bérlése ügyfélszolgálati irodai tevékenység céljára.
évente felülvizsgálható</t>
  </si>
  <si>
    <t>Kiadandó</t>
  </si>
  <si>
    <t>irodai tevékenység</t>
  </si>
  <si>
    <t>KMES-Energetikai Kft.</t>
  </si>
  <si>
    <t>0,-Ft/hó</t>
  </si>
  <si>
    <t>Szolgálati lakás kialakítása</t>
  </si>
  <si>
    <t>garázsbérlet</t>
  </si>
  <si>
    <t>Zoller Gábor</t>
  </si>
  <si>
    <t>2017.11.03-határozatlan</t>
  </si>
  <si>
    <t>10 000,- /KSH index/</t>
  </si>
  <si>
    <t>10 700,- Ft/hó</t>
  </si>
  <si>
    <t>garázsbérlet Csillag u 4.</t>
  </si>
  <si>
    <t>2626 Nagymaros 1954/4 hrsz ingatlanon 134 m2 alapterületű F20 számmal jelölt garázs bérlése.</t>
  </si>
  <si>
    <t>2626 Nagymaros, Dézsma u. 08/F</t>
  </si>
  <si>
    <t>Területbérlet</t>
  </si>
  <si>
    <t>1275/1</t>
  </si>
  <si>
    <t>földterületbérlet</t>
  </si>
  <si>
    <t>Hegyes-tető Kft.</t>
  </si>
  <si>
    <t>2019.05.01-határozatlan</t>
  </si>
  <si>
    <t>100 000,- /KSH index/</t>
  </si>
  <si>
    <t>103 400,-Ft/év</t>
  </si>
  <si>
    <t>terület bérlet Dézsma u.</t>
  </si>
  <si>
    <t>40 m2-es nagyságú terület bérlése Nagymaros 1275/1 hrsz-ú ingatlanból kerthelyiség és hőszivattyú kiépítése céljából.</t>
  </si>
  <si>
    <t>2626 Nagymaros, Dézsma u. 1393.</t>
  </si>
  <si>
    <t>présház</t>
  </si>
  <si>
    <t>Gasztronómia, Borászat, stb</t>
  </si>
  <si>
    <t>Felújás (szellőztetés), aktulis javítások</t>
  </si>
  <si>
    <t>2626 Nagymaros, Dózsa Gy. u. 25.</t>
  </si>
  <si>
    <t>Használjuk</t>
  </si>
  <si>
    <t>Óvoda</t>
  </si>
  <si>
    <t>2626 Nagymaros, Elsővölgy u. 02.</t>
  </si>
  <si>
    <t>cserép, lemez</t>
  </si>
  <si>
    <t>2626 Nagymaros, Fehérhegy u. 04.</t>
  </si>
  <si>
    <t>nincs</t>
  </si>
  <si>
    <t>lakás</t>
  </si>
  <si>
    <t>BONTÁS</t>
  </si>
  <si>
    <t>Tornaterem terület</t>
  </si>
  <si>
    <t>2626 Nagymaros, Fehérhegy u. 06.</t>
  </si>
  <si>
    <t>2626 Nagymaros, Fehérhegy u. 14.</t>
  </si>
  <si>
    <t>vályog</t>
  </si>
  <si>
    <t>659/A/3</t>
  </si>
  <si>
    <t>lakásbérlet</t>
  </si>
  <si>
    <t>Szabó Gyula</t>
  </si>
  <si>
    <t>12 180,-/KSH index/</t>
  </si>
  <si>
    <t>12 180,-Ft/hó</t>
  </si>
  <si>
    <t>lakbér Fehérhegy u.14.lakás
Nagymaros Fehérhegy u. 14. sz. alatt fekvő társasházban lévő 659/A/3 hrsz alatt felvett 42 m2 alapterületű, félkomfortos lakás bérlése.</t>
  </si>
  <si>
    <t>659/A/2</t>
  </si>
  <si>
    <t>Mravik József Istvánné</t>
  </si>
  <si>
    <t>2018.08.27-határozatlan</t>
  </si>
  <si>
    <t>13 340,-   /KSH index/</t>
  </si>
  <si>
    <t>27 190,- Ft/hó</t>
  </si>
  <si>
    <t>151 830,-+         133 556,-rezsi</t>
  </si>
  <si>
    <t>lakbér Fehérhegy 14. lakás
Nagymaros, Fehérhegy u. 14. 659/A/2 hrsz alatti 46,4 m2 alapterületű félkomfortos ingatlan bérlése.</t>
  </si>
  <si>
    <t>lakásbérlet (szociális + Fecskeház)</t>
  </si>
  <si>
    <t>2626 Nagymaros, Fehérhegy u. 67.</t>
  </si>
  <si>
    <t>gépkocsibeálló földterületbérlet</t>
  </si>
  <si>
    <t>Balázs Zsolt</t>
  </si>
  <si>
    <t>2015.11.06-határozatlan</t>
  </si>
  <si>
    <t>10 900,-Ft/év</t>
  </si>
  <si>
    <t>10 900,-</t>
  </si>
  <si>
    <t>földterületbérlet garázshoz Fehérhegy</t>
  </si>
  <si>
    <t xml:space="preserve">Nagymaros 752. hrsz-ú ingatlanon 79 m2 terület bérlése gépkocsi tárolás céljára </t>
  </si>
  <si>
    <t>Kis Réka</t>
  </si>
  <si>
    <t>2016.01.01-határozatlan</t>
  </si>
  <si>
    <t>12 800,-</t>
  </si>
  <si>
    <t xml:space="preserve">Nagymaros 752 hrsz-on 79 m2 terület bérlése gépkocsi tárolás céljára </t>
  </si>
  <si>
    <t>2626 Nagymaros, Fő tér 05.</t>
  </si>
  <si>
    <t>Polgármesteri hivatal és önkormányzati épületek</t>
  </si>
  <si>
    <t xml:space="preserve">tégla </t>
  </si>
  <si>
    <t>pala</t>
  </si>
  <si>
    <t>Műhelyek</t>
  </si>
  <si>
    <t>Felmondva</t>
  </si>
  <si>
    <t>Invitel Távközlési Zrt.</t>
  </si>
  <si>
    <t>1995.09.14-határozatlan</t>
  </si>
  <si>
    <t>179 496,-/év  ,                44 874,-/név/KSH index/</t>
  </si>
  <si>
    <t>73 600,-Ft/negyedév</t>
  </si>
  <si>
    <t>bérleti díj Fő tér 5. telefonkp</t>
  </si>
  <si>
    <t>Nagymaros, Fő tér 5. szám alatti épület bérbe adása</t>
  </si>
  <si>
    <t>2024.12.31-ig</t>
  </si>
  <si>
    <t>1936</t>
  </si>
  <si>
    <t>Pest Megyei Kormányhivatal</t>
  </si>
  <si>
    <t>2013.04.10-Megállapodás fennállásának ideje</t>
  </si>
  <si>
    <t>60 000,-üzemeltetési ktg+rezsi /KSH index/</t>
  </si>
  <si>
    <t>üzemeltetési díjat fizet</t>
  </si>
  <si>
    <t xml:space="preserve">1 083 178,- üzemeltetési költség </t>
  </si>
  <si>
    <t>okmányiroda, gyámhivatal</t>
  </si>
  <si>
    <t>Nagymaros, Fő tér 5.1936 hrsz 171,5 m2  járási hivatal működtetése</t>
  </si>
  <si>
    <t>2626 Nagymaros, Fő tér 10.</t>
  </si>
  <si>
    <t>egészségház</t>
  </si>
  <si>
    <t>2626 Nagymaros, Fő tér 14.</t>
  </si>
  <si>
    <t>kultúrház</t>
  </si>
  <si>
    <t>2626 Nagymaros, Fő tér 16-18.</t>
  </si>
  <si>
    <t>épület és udvar (vendéglátás)</t>
  </si>
  <si>
    <t>Altrum Castrum Bor-só</t>
  </si>
  <si>
    <t>100 000,-Ft/hó</t>
  </si>
  <si>
    <t>100.000,-</t>
  </si>
  <si>
    <t>bérleti díj Bor-só Fő tér 16-18.
Bethlen szerződés szerint    2025.09.30ig</t>
  </si>
  <si>
    <t>Önkormányzat/Matuk Gergely</t>
  </si>
  <si>
    <t>Étterem/Kvzó/reggeliző+ SZÁLLÁS</t>
  </si>
  <si>
    <t>Pályázat figyelés+Fejlesztés</t>
  </si>
  <si>
    <t>1844</t>
  </si>
  <si>
    <t>raktár</t>
  </si>
  <si>
    <t>Ugrai Mária</t>
  </si>
  <si>
    <t>2021.02.01-határozatlan</t>
  </si>
  <si>
    <t>80 000,-</t>
  </si>
  <si>
    <t>80 000,-Ft/hó</t>
  </si>
  <si>
    <t>raktárbérlet Fő té 16-18. Bethlen ház
2626 Nagymaros, Fő tér 16-18. szám alatti 1844. hrsz 29,9 m2 és 13,8 m2 alapterületű raktárhelyiség és mellékhelyiség bérlése.</t>
  </si>
  <si>
    <t>2626 Nagymaros, Fő tér 16-18. előtti közterület</t>
  </si>
  <si>
    <t>Közterület</t>
  </si>
  <si>
    <t>0 ,-Ft</t>
  </si>
  <si>
    <t xml:space="preserve">közterülethasználat üzlet előtt
09.30-ig nem számlázható
</t>
  </si>
  <si>
    <t>2626 Nagymaros, Gesztenye sor</t>
  </si>
  <si>
    <t>1456/10/B
1456/10/C</t>
  </si>
  <si>
    <t>zöldséges földterületbérlet</t>
  </si>
  <si>
    <t>BALI-VALI Kft.</t>
  </si>
  <si>
    <t>2005.03.24-határozatlan</t>
  </si>
  <si>
    <t>21 360,- /KSH index/</t>
  </si>
  <si>
    <t>35 100,- Ft/hó</t>
  </si>
  <si>
    <t>földterületbérleti díj Magyar u zöldséges</t>
  </si>
  <si>
    <t>1456/10 hrsz közterület megjelölésű ingatlanból a 1456/10/B és 1456/10/C hrsz alatt felvett épület (trafik) által elfoglalt 60m2 terület bérbeadása</t>
  </si>
  <si>
    <t>1456/10/D</t>
  </si>
  <si>
    <t>2016.12.21-határozatlan</t>
  </si>
  <si>
    <t>16 100,- /KSH index/</t>
  </si>
  <si>
    <t>17 500,- Ft/hó</t>
  </si>
  <si>
    <t>földterületbérleti díj Gesztenye sor zöldséges</t>
  </si>
  <si>
    <t>1456/10 hrsz. alatt felvett közterület megjelölésű ingatlanból a bérlő tulajdonában álló 1456/10/D hrsz. alatt felvett épület (trafik) által elfoglalt 30 m2 nagyságú területet bérbeadása</t>
  </si>
  <si>
    <t>1456/10/A</t>
  </si>
  <si>
    <t>Trafik</t>
  </si>
  <si>
    <t>Rudi Trafik Bt</t>
  </si>
  <si>
    <t>2022.06.30-határozatlan</t>
  </si>
  <si>
    <t>17 500,- /KSH index/</t>
  </si>
  <si>
    <t>17 500,-Ft/hó</t>
  </si>
  <si>
    <t>földterületbérleti díj Gesztenye sor 4.lottózó</t>
  </si>
  <si>
    <t>1456/10/a hrsz alatti 32 m2 földterület (trafik) bérbe adása</t>
  </si>
  <si>
    <t>2626 Nagymaros, Hunyadi sétány</t>
  </si>
  <si>
    <t>büfé kerthelyiség, közterület használat</t>
  </si>
  <si>
    <t>Kurczbacher Mihályné</t>
  </si>
  <si>
    <t>2017.06.01-határozatlan</t>
  </si>
  <si>
    <t>62 500,-Ft/hó</t>
  </si>
  <si>
    <t>187 500,- 2019/3hó</t>
  </si>
  <si>
    <t>rév kerthelység közterülethasználat</t>
  </si>
  <si>
    <t>Nagymaros 2610 hrsz, 125 m2</t>
  </si>
  <si>
    <t>04.01-09.30.            nem számlázható</t>
  </si>
  <si>
    <t>2626 Nagymaros, Király u.</t>
  </si>
  <si>
    <t>közterülethasználat</t>
  </si>
  <si>
    <t>Kis-Nonóka Étkezde</t>
  </si>
  <si>
    <t>nincs szerződés</t>
  </si>
  <si>
    <t>0 ,-Ft/hó</t>
  </si>
  <si>
    <t>közterülethasználat üzlet előtt</t>
  </si>
  <si>
    <t>2626 Nagymaros, Király u.étkezde előtti terület</t>
  </si>
  <si>
    <t>09.30-ig nem számlázható</t>
  </si>
  <si>
    <t>2626 Nagymaros, Király u. 15.</t>
  </si>
  <si>
    <t>Kemper Antalné</t>
  </si>
  <si>
    <t>2003.04.16-határozatlan</t>
  </si>
  <si>
    <t>29+ 525,- /KSH index/</t>
  </si>
  <si>
    <t>38 300,-Ft/hó</t>
  </si>
  <si>
    <t>76 600,-</t>
  </si>
  <si>
    <t>lakbér Király u 15.lakás
2626 Nagymaros, Király u.15.1997 hrsz lakás</t>
  </si>
  <si>
    <t>2626 Nagymaros, Király u. 15. (más ingatlan)</t>
  </si>
  <si>
    <t>1307/A/2</t>
  </si>
  <si>
    <t>Balázs Sarolta</t>
  </si>
  <si>
    <t>2011.12.21-határozatlan</t>
  </si>
  <si>
    <t>24 000,- /KSH index/</t>
  </si>
  <si>
    <t>28 000,-Ft /hó</t>
  </si>
  <si>
    <t>84 000,- +223 916,- rezsi</t>
  </si>
  <si>
    <t>lakbér Király u 15.
Nagymaros 1307/A/2 hrsz-ú ingatlan bérlése 2626 Nagymaros, Király u. 15. címen.</t>
  </si>
  <si>
    <t>2626 Nagymaros, Kittenberger K. u.</t>
  </si>
  <si>
    <t>10753/1</t>
  </si>
  <si>
    <t>villamosenergia közszolgáltatás</t>
  </si>
  <si>
    <t>ELMŰ Hálózati Kft.</t>
  </si>
  <si>
    <t>2004.01.23- határozatlan</t>
  </si>
  <si>
    <t>432 00+áfa/ 2019-től Ksh index/</t>
  </si>
  <si>
    <t>459 096,-Ft/év</t>
  </si>
  <si>
    <t>használati díj Kittenberger Kálmán u 10753/1hrsz</t>
  </si>
  <si>
    <t>Nagymaros, Kittenberger K.u 10753/1hrsz alatti 18 m2 transzformátor állomás rendeltetése</t>
  </si>
  <si>
    <t>2626 Nagymaros, Magyar u.</t>
  </si>
  <si>
    <t>Chili Garden</t>
  </si>
  <si>
    <t>0 ,- Ft/hó</t>
  </si>
  <si>
    <t>2626 Nagymaros, Magyar u cukrászda előtti terület</t>
  </si>
  <si>
    <t>2626 Nagymaros, Magyar u. 01.</t>
  </si>
  <si>
    <t>2610</t>
  </si>
  <si>
    <t>Panoráma terasz kerhelyiség, fagyizó használata</t>
  </si>
  <si>
    <t>Ógel Józsefné</t>
  </si>
  <si>
    <t>19 000,-Ft/hó</t>
  </si>
  <si>
    <t>terasz bérlet Magyar u Halas</t>
  </si>
  <si>
    <r>
      <rPr>
        <b/>
        <sz val="12"/>
        <color rgb="FFFF0000"/>
        <rFont val="Arial"/>
        <family val="2"/>
        <charset val="238"/>
      </rPr>
      <t>1857/2</t>
    </r>
    <r>
      <rPr>
        <sz val="12"/>
        <color theme="1"/>
        <rFont val="Arial"/>
        <family val="2"/>
        <charset val="238"/>
      </rPr>
      <t xml:space="preserve"> </t>
    </r>
    <r>
      <rPr>
        <b/>
        <sz val="12"/>
        <color rgb="FFFF0000"/>
        <rFont val="Arial"/>
        <family val="2"/>
        <charset val="238"/>
      </rPr>
      <t xml:space="preserve">hrsz </t>
    </r>
    <r>
      <rPr>
        <sz val="12"/>
        <color theme="1"/>
        <rFont val="Arial"/>
        <family val="2"/>
        <charset val="238"/>
      </rPr>
      <t>Terasz bérbe adása</t>
    </r>
  </si>
  <si>
    <t xml:space="preserve">2626 Nagymaros, Magyar u. 15. </t>
  </si>
  <si>
    <t>Széplasz Júlia</t>
  </si>
  <si>
    <t>0,- Ft/hó</t>
  </si>
  <si>
    <t>2626 Nagymaros, Magyar u 15 zöldséges üzlet előtti terület</t>
  </si>
  <si>
    <t>2626 Nagymaros, Magyar u. 24.</t>
  </si>
  <si>
    <t>Átgondolandó</t>
  </si>
  <si>
    <t>étkezde</t>
  </si>
  <si>
    <t>Mátyás étkezde Nonprofit Kft</t>
  </si>
  <si>
    <t>2014.05.13-határozatlan</t>
  </si>
  <si>
    <t>térítésmentes átadás</t>
  </si>
  <si>
    <t>6 700 000 tagi kölcsön /2020/</t>
  </si>
  <si>
    <t xml:space="preserve">konyha és étterem
Nagymaros,Magyar u24.1940 hrsz,1165 m2 </t>
  </si>
  <si>
    <t>Mátyás Étkezde Nonprofit Kft</t>
  </si>
  <si>
    <t>Étkezde+Étterem</t>
  </si>
  <si>
    <t>Pályáztatás, Jogi háttér kialakítása</t>
  </si>
  <si>
    <t>2626 Nagymaros, Nap u. 13.</t>
  </si>
  <si>
    <t>kő, vályog</t>
  </si>
  <si>
    <t>általános iskola (rajzterem)</t>
  </si>
  <si>
    <t>Tankerület</t>
  </si>
  <si>
    <t>2626 Nagymaros, Német u. 28.</t>
  </si>
  <si>
    <t>fa</t>
  </si>
  <si>
    <t>60</t>
  </si>
  <si>
    <t xml:space="preserve">garázs </t>
  </si>
  <si>
    <t>Zoller Tamás</t>
  </si>
  <si>
    <t>2012.06.01-határozatlan</t>
  </si>
  <si>
    <t>30 140,-/KSH index/</t>
  </si>
  <si>
    <t>35 300,-Ft/hó</t>
  </si>
  <si>
    <t>35 300,-+         5971 rezsi</t>
  </si>
  <si>
    <r>
      <t xml:space="preserve">bérleti díj Német u biciklis műhely
Bérleti díj 2626 Nagymaros, Német u. 28. (60 hrsz) </t>
    </r>
    <r>
      <rPr>
        <b/>
        <sz val="12"/>
        <color rgb="FFFF0000"/>
        <rFont val="Arial"/>
        <family val="2"/>
        <charset val="238"/>
      </rPr>
      <t>547 m2</t>
    </r>
  </si>
  <si>
    <t>2626 Nagymaros, Német u. 35.</t>
  </si>
  <si>
    <t>kerékpárműhely</t>
  </si>
  <si>
    <t>2626 Nagymaros, Nyár u. 02.</t>
  </si>
  <si>
    <t>épület és udvar Tájház</t>
  </si>
  <si>
    <t>Német Nemzetiségi Önk.Tájház</t>
  </si>
  <si>
    <t>2015.07.11-határozatlan</t>
  </si>
  <si>
    <t>térítésmentes átadás, rezsidíjat fizet</t>
  </si>
  <si>
    <t>2626 Nagymaros, Nyár u.2.
1753 hrsz,593 m2</t>
  </si>
  <si>
    <t>NNNÖ</t>
  </si>
  <si>
    <t>2626 Nagymaros, Papkert</t>
  </si>
  <si>
    <t>1393/8</t>
  </si>
  <si>
    <t>garázs, földterület bérlet</t>
  </si>
  <si>
    <t>Csernus Istvánné</t>
  </si>
  <si>
    <t>2019.01.01-határozatlan</t>
  </si>
  <si>
    <t>16 900,- /KSH index/</t>
  </si>
  <si>
    <t>17 500,-Ft/év</t>
  </si>
  <si>
    <t>földterületbérlet garázshoz Papkert</t>
  </si>
  <si>
    <t xml:space="preserve">Nagymaros 1393/8 hrsz alatt felvett kert művelési ágú, 568 m2 területű ingatlanból a bérlő tulajdonában álló garázs által elfoglalt 15 m2-es terület bérlése </t>
  </si>
  <si>
    <t>Halápi Károlyné</t>
  </si>
  <si>
    <t>2007.08.14-határozatlan</t>
  </si>
  <si>
    <t>Kiss Istvánné</t>
  </si>
  <si>
    <t>Kovács Istvánné</t>
  </si>
  <si>
    <t>Rottárné V. Márta</t>
  </si>
  <si>
    <t>Pintér Istvánné</t>
  </si>
  <si>
    <t>Mándli Gyula</t>
  </si>
  <si>
    <t>2016.03.29-határozatlan</t>
  </si>
  <si>
    <t>2626 Nagymaros, Rákóczi u. 14.</t>
  </si>
  <si>
    <t>lakóház és udvar (Családsegítő szolgálat)</t>
  </si>
  <si>
    <t>IRODA, OKTATÁS, CIVIL TÉR, EGYÉB</t>
  </si>
  <si>
    <t>Pályáztatás</t>
  </si>
  <si>
    <t>2626 Nagymaros, Rákóczi u. 37.</t>
  </si>
  <si>
    <t>lemez</t>
  </si>
  <si>
    <t>1455/4</t>
  </si>
  <si>
    <t>hulladékgazdálkodás</t>
  </si>
  <si>
    <t>Maros Kft</t>
  </si>
  <si>
    <t>Támogatás</t>
  </si>
  <si>
    <t>MAROS Kft, IPARI terület (csarnok)</t>
  </si>
  <si>
    <t>2626 Nagymaros, Szálloda</t>
  </si>
  <si>
    <t>Szálloda</t>
  </si>
  <si>
    <t>2626 Nagymaros, Szálloda pavilon</t>
  </si>
  <si>
    <t>vagyonvédelmi tev.</t>
  </si>
  <si>
    <t>2626 Nagymaros, Szálloda sportpálya</t>
  </si>
  <si>
    <t>Szálloda Sportpálya</t>
  </si>
  <si>
    <t>2626 Nagymaros, Szálloda u. 04/a.</t>
  </si>
  <si>
    <t>2602/5</t>
  </si>
  <si>
    <t>szolgálati lakás</t>
  </si>
  <si>
    <t>Pest Megyei Rendőrkapitányság</t>
  </si>
  <si>
    <t>2014.12.19-2019.12.19.</t>
  </si>
  <si>
    <t>térítésmentes átadás, lakó rezsidíjat fizet</t>
  </si>
  <si>
    <t>Nagymaros, Szálloda u 4/a 2602/5hrsz rendőrmegbízott lakás
szerződés lejárt, új folyamatban</t>
  </si>
  <si>
    <r>
      <t xml:space="preserve">2626 Nagymaros, </t>
    </r>
    <r>
      <rPr>
        <b/>
        <sz val="12"/>
        <color rgb="FFFF0000"/>
        <rFont val="Arial"/>
        <family val="2"/>
        <charset val="238"/>
      </rPr>
      <t>Széchenyi sétány vagy Magyar u. 01.</t>
    </r>
    <r>
      <rPr>
        <sz val="12"/>
        <rFont val="Arial"/>
        <family val="2"/>
        <charset val="238"/>
      </rPr>
      <t xml:space="preserve"> - Halas</t>
    </r>
  </si>
  <si>
    <t>Bérbeadva</t>
  </si>
  <si>
    <t>lapostető</t>
  </si>
  <si>
    <t>40 v. 300</t>
  </si>
  <si>
    <t>1857/2</t>
  </si>
  <si>
    <t>Halas büfé</t>
  </si>
  <si>
    <t>2017.11.01-2022.10.31</t>
  </si>
  <si>
    <t>245 000,- /KSH index/</t>
  </si>
  <si>
    <t>260 500,-Ft/hó</t>
  </si>
  <si>
    <t>lejárt szerződés</t>
  </si>
  <si>
    <t>bérleti dí, Magyar u  Halas
1857/2 hrsz-ú ingatlan bérbe adása</t>
  </si>
  <si>
    <t>BÜFÉ</t>
  </si>
  <si>
    <t>2626 Nagymaros, Szent Imre tér</t>
  </si>
  <si>
    <t>Pince</t>
  </si>
  <si>
    <t>Galéria</t>
  </si>
  <si>
    <t>2626 Nagymaros, Váci u. 11.</t>
  </si>
  <si>
    <t>könyvtár</t>
  </si>
  <si>
    <t>2626 Nagymaros, Váci u. 21.</t>
  </si>
  <si>
    <t>lakóház és udvar (galéria)</t>
  </si>
  <si>
    <t>Sigil-Maros Műv.Ker.és Szolg.Nonprofit Kft</t>
  </si>
  <si>
    <t>2014.03.31-határozatlan</t>
  </si>
  <si>
    <t>2626 Nagymaros, Váci u.21.
1856 hrsz, 669 m2</t>
  </si>
  <si>
    <t>SIGIL Kft</t>
  </si>
  <si>
    <t>Kvzó és Galéria</t>
  </si>
  <si>
    <t>Szerződés</t>
  </si>
  <si>
    <t>2626 Nagymaros, Váci u. 32.</t>
  </si>
  <si>
    <t>épület és udvar</t>
  </si>
  <si>
    <t>THÉBA Művészeti  Szakgimnázium és Szakközépiskola</t>
  </si>
  <si>
    <t>szerződés felmondva</t>
  </si>
  <si>
    <t>Váci u.32.iskolai raktár
1991hrsz153,45m2</t>
  </si>
  <si>
    <t>SZÁLLÁS</t>
  </si>
  <si>
    <t>2626 Nagymaros, Váci u. 49.</t>
  </si>
  <si>
    <t>épület sportlétesítmény és lakás</t>
  </si>
  <si>
    <t>Nagymarosi kSE</t>
  </si>
  <si>
    <t>2015.04.01-2035.03.31</t>
  </si>
  <si>
    <t>664 890,- gázdíj</t>
  </si>
  <si>
    <t>2626 Nagymaros, Váci u 49.
1879/4 hrsz ,1879/5 hrsz klubhelyiség, csónaktároló,lakás</t>
  </si>
  <si>
    <t>Kajak Kenu (Nagymarosi SE)</t>
  </si>
  <si>
    <t>SPORT</t>
  </si>
  <si>
    <t>Fejlesztés alatt</t>
  </si>
  <si>
    <t>1879/5</t>
  </si>
  <si>
    <t>Motrocsónak Egyesület+terület</t>
  </si>
  <si>
    <t>Nagymarosi Motorcsónak SE</t>
  </si>
  <si>
    <t>112 000,- /KSH index/</t>
  </si>
  <si>
    <t>121 900,- Ft/hó</t>
  </si>
  <si>
    <t>használati díj Váci u 49.
1879/5 hrsz-ú strandfürdő megjelölésű ingatlan használatba adása, valamint 2610 hrsz. alatti sétány 2906 m2 nagyságú részének bérlése.
szerződés felmondva, használati díjat fizet</t>
  </si>
  <si>
    <t>Önkormányzat/Motorcsónak SE</t>
  </si>
  <si>
    <t>Turisztikai kp+tároló+tér</t>
  </si>
  <si>
    <t>Fejlesztés</t>
  </si>
  <si>
    <t>2626 Nagymaros, Váci út</t>
  </si>
  <si>
    <t>Vendéglátóipari egység terasza, Panoráma földterület bérlet</t>
  </si>
  <si>
    <t>VéNégy Dunakanyar Kft./nem azonos a Vénégy fesztiválhoz kapcsolódó területbérléssel /</t>
  </si>
  <si>
    <t>2019.04.01-2029.03.31</t>
  </si>
  <si>
    <t>76 000,-</t>
  </si>
  <si>
    <t xml:space="preserve">76 000,- Ft/hó,              jelenleg nem fizet </t>
  </si>
  <si>
    <t>4 557 875,-Ft-ból 3 192 000,már beszámítva,        1 365 875,- még beszámitandó</t>
  </si>
  <si>
    <t>földterületbérlet Panoráma terasz /felújítás beszámítható testületi döntés alapján/</t>
  </si>
  <si>
    <t>Vendéglátóipari egység (Panoráma)1879/2hrsz-ból 152m2 kerthelyiség 04.01-09.30-ig</t>
  </si>
  <si>
    <t>2029.03.31-ig</t>
  </si>
  <si>
    <t>2626 Nagymaros, Váci út 49.</t>
  </si>
  <si>
    <t>kenukölcsönző</t>
  </si>
  <si>
    <t>Bótz Péter</t>
  </si>
  <si>
    <t>2017.11.05-határozatlan</t>
  </si>
  <si>
    <t>84 000,- /KSH index/</t>
  </si>
  <si>
    <t>7 433,-Ft/hó</t>
  </si>
  <si>
    <t>bérleti díj Váci u kölcsönző</t>
  </si>
  <si>
    <r>
      <t xml:space="preserve">2626 Nagymaros </t>
    </r>
    <r>
      <rPr>
        <b/>
        <sz val="12"/>
        <color rgb="FFFF0000"/>
        <rFont val="Arial"/>
        <family val="2"/>
        <charset val="238"/>
      </rPr>
      <t>1875/5 hrsz alatti</t>
    </r>
    <r>
      <rPr>
        <sz val="12"/>
        <color theme="1"/>
        <rFont val="Arial"/>
        <family val="2"/>
        <charset val="238"/>
      </rPr>
      <t xml:space="preserve"> ingatlanon 150 m2 terület bérlése kenukölcsönző üzemeltetése céljából </t>
    </r>
  </si>
  <si>
    <t>2626 Nagymaros, Vasút u. 06.</t>
  </si>
  <si>
    <t>napközi otthon, idősotthon</t>
  </si>
  <si>
    <t>2626 Nagymaros, Vasút u. 49.</t>
  </si>
  <si>
    <t>KTSZ (Tűzoltók mellett)</t>
  </si>
  <si>
    <t>P.D.H. Fitter Kft.</t>
  </si>
  <si>
    <t>2019.11.20-határozatlan</t>
  </si>
  <si>
    <t>10 000,-/hó</t>
  </si>
  <si>
    <t>30 000,-Ft/negyedév</t>
  </si>
  <si>
    <t>160 000,-</t>
  </si>
  <si>
    <t>bérleti díj Vasút u.49.üzem
2626 Nagymaros 338 hrsz, Vasút u. 49. sz. alatt fekvő 658 m2 bérlése üzem megnevezésű belterületi ingatlanból.
évente felülvizsgálni!</t>
  </si>
  <si>
    <t>???</t>
  </si>
  <si>
    <t>kő, tégla</t>
  </si>
  <si>
    <t>Tűzoltó szertár</t>
  </si>
  <si>
    <t>Önkéntes Tűzoltók</t>
  </si>
  <si>
    <t>2626 Nagymaros, Vasút u.</t>
  </si>
  <si>
    <t>Név</t>
  </si>
  <si>
    <t>Cím</t>
  </si>
  <si>
    <t>Hrsz</t>
  </si>
  <si>
    <t>m2</t>
  </si>
  <si>
    <t>Megnevezés</t>
  </si>
  <si>
    <t>2010. évi díj hónapra vetítve</t>
  </si>
  <si>
    <t>2011. évi díj hónapra vetítve</t>
  </si>
  <si>
    <t>2012. évi díj hónapra vetítve</t>
  </si>
  <si>
    <t>2013. évi díj hónapra vetítve</t>
  </si>
  <si>
    <t>2014. évi díj hónapra vetítve</t>
  </si>
  <si>
    <t>2015. évi díj hónapra vetítve</t>
  </si>
  <si>
    <t>2016. évi díj hónapra vetítve</t>
  </si>
  <si>
    <t>2017. évi díj hónapra vetítve</t>
  </si>
  <si>
    <t>2018. évi díj hónapra vetítve</t>
  </si>
  <si>
    <t>2019. évi díj hónapra vetítve</t>
  </si>
  <si>
    <t>2020. évi díj hónapra vetítve</t>
  </si>
  <si>
    <t>2021. évi díj hónapra vetítve</t>
  </si>
  <si>
    <t>2022. évi díj hónapra vetítve</t>
  </si>
  <si>
    <t>2023. évi díj hónapra vetítve</t>
  </si>
  <si>
    <t>eladva az ingatlan</t>
  </si>
  <si>
    <t>megszűnt a szerződés</t>
  </si>
  <si>
    <t>Altrum Castrum Bor-Só</t>
  </si>
  <si>
    <t>2626 Nagymaros, Fő tér 16.</t>
  </si>
  <si>
    <t>Nagymaros,1844 hrsz</t>
  </si>
  <si>
    <t>75 m2</t>
  </si>
  <si>
    <t>borozó</t>
  </si>
  <si>
    <t>Bethlen ház szerződése szerint</t>
  </si>
  <si>
    <t>Flamich Rezső/Újháziné Kelemen Magdolna</t>
  </si>
  <si>
    <t>2626 Nagymaros, Szálloda u. 2/b.</t>
  </si>
  <si>
    <t>Nagymaros, 2602/5 hrsz</t>
  </si>
  <si>
    <t>112 m2</t>
  </si>
  <si>
    <t>eladva</t>
  </si>
  <si>
    <t>(Maros Trend Kft.) Maros Útépítő Kft.</t>
  </si>
  <si>
    <t>Nagymaros, 16401/3 hrsz</t>
  </si>
  <si>
    <t>telephely munkagépek tárolására</t>
  </si>
  <si>
    <t>Bali-Vali Kft</t>
  </si>
  <si>
    <t>Nagymaros 1456/10/B és 1456/10/C hrsz</t>
  </si>
  <si>
    <t>60 m2</t>
  </si>
  <si>
    <t xml:space="preserve">zöldséges földterületbérlet </t>
  </si>
  <si>
    <t>Nagymaros, 1307/A/2 hrsz</t>
  </si>
  <si>
    <t>80 m2</t>
  </si>
  <si>
    <t>2626 Nagymaros, Fehérhegy 67.</t>
  </si>
  <si>
    <t>Nagymaros, 752 hrsz</t>
  </si>
  <si>
    <t>79 m2</t>
  </si>
  <si>
    <t>Bali-Vali Kft.</t>
  </si>
  <si>
    <t>2627 Nagymaros, Gesztenye sor</t>
  </si>
  <si>
    <t>Nagymaros 1456/10/D</t>
  </si>
  <si>
    <t>30 m2</t>
  </si>
  <si>
    <t>Nagymaros, Váci u.49.</t>
  </si>
  <si>
    <t>Nagymaros, 1879/5 hrsz</t>
  </si>
  <si>
    <t>150 m2</t>
  </si>
  <si>
    <t>Carassist Kft.</t>
  </si>
  <si>
    <t>2626 Nagymaros, Csillag u. 4.</t>
  </si>
  <si>
    <t>Nagymaros, 1954/4 hrsz</t>
  </si>
  <si>
    <t>25,22 m2</t>
  </si>
  <si>
    <t>megszűnt</t>
  </si>
  <si>
    <t>293,98 m2</t>
  </si>
  <si>
    <t>köznevelési intézmény pedagógiai szakszolg.</t>
  </si>
  <si>
    <t xml:space="preserve">2023.03.01-től </t>
  </si>
  <si>
    <t xml:space="preserve">Cross-Inergy </t>
  </si>
  <si>
    <t>48,17 m2</t>
  </si>
  <si>
    <t>Csernus István/Istvánné</t>
  </si>
  <si>
    <t>2626 Nagymaros,Papkert</t>
  </si>
  <si>
    <t>Nagymaros, 1393/8 hrsz</t>
  </si>
  <si>
    <t>15 m2</t>
  </si>
  <si>
    <t>2003.11.28/2019.01.01</t>
  </si>
  <si>
    <t>garázs földterület bérlet</t>
  </si>
  <si>
    <t>13726 Ft/év</t>
  </si>
  <si>
    <t>14399 Ft/év</t>
  </si>
  <si>
    <t>14960 Ft/év</t>
  </si>
  <si>
    <t>15810 Ft/év</t>
  </si>
  <si>
    <t>16080 Ft/év</t>
  </si>
  <si>
    <t>16446 Ft/év</t>
  </si>
  <si>
    <t>Döbrössi Csilla</t>
  </si>
  <si>
    <t>dr Szili Zsoltné/Bali-Vali Kft</t>
  </si>
  <si>
    <t>2629 Nagymaros, Gesztenye sor</t>
  </si>
  <si>
    <t>Nagymaros 1456/10/A</t>
  </si>
  <si>
    <t>virágbolt</t>
  </si>
  <si>
    <t>megszűnt , átadva Rudolf Erikának</t>
  </si>
  <si>
    <t>Elmű Nyrt.</t>
  </si>
  <si>
    <t>Nagymaros, Kittenberger K. u.</t>
  </si>
  <si>
    <t>Nagymaros, 10753/1 hrsz</t>
  </si>
  <si>
    <t>18 m2</t>
  </si>
  <si>
    <t>villamos energia közszolgáltatás</t>
  </si>
  <si>
    <t>Elmű-émász</t>
  </si>
  <si>
    <t>Nagymaros, 1843 hrsz</t>
  </si>
  <si>
    <t>áthelyezve Csillag u.4.</t>
  </si>
  <si>
    <t>17,7 m2</t>
  </si>
  <si>
    <t>Gábor Ivett</t>
  </si>
  <si>
    <t>2627 Nagymaros, Szálloda u. 6/b.</t>
  </si>
  <si>
    <t>113 m2</t>
  </si>
  <si>
    <t>Hansághyné K Katalin</t>
  </si>
  <si>
    <t>2626 Nagymaros, Szálloda u. 4/a.</t>
  </si>
  <si>
    <t xml:space="preserve">Pest Megyei Rendőrfőkapitányság </t>
  </si>
  <si>
    <t>112m2</t>
  </si>
  <si>
    <t>rendőrlakás</t>
  </si>
  <si>
    <t xml:space="preserve">átadva ingyenes használatra </t>
  </si>
  <si>
    <t xml:space="preserve">Hegyes-tető Kft </t>
  </si>
  <si>
    <t>2626 Nagymaros, Dézsma u.8/F</t>
  </si>
  <si>
    <t>Nagymaros,1275/1 hrsz</t>
  </si>
  <si>
    <t>40 m2</t>
  </si>
  <si>
    <t>2019.05.01,.</t>
  </si>
  <si>
    <t>INVITEL</t>
  </si>
  <si>
    <t>2626 Nagymaros, Fő tér 5.</t>
  </si>
  <si>
    <t>94 m2</t>
  </si>
  <si>
    <t>telefonközpont</t>
  </si>
  <si>
    <t>Juraschek István</t>
  </si>
  <si>
    <t>2626 Nagymaros, Szálloda u. 8/a.</t>
  </si>
  <si>
    <t xml:space="preserve">eladva  </t>
  </si>
  <si>
    <t>Nagymaros, 1997 hrsz</t>
  </si>
  <si>
    <t>83,44 m2</t>
  </si>
  <si>
    <t>2003.04.16/2009.06.22</t>
  </si>
  <si>
    <t>elhunyt</t>
  </si>
  <si>
    <t xml:space="preserve">2626Nagymaros,Hunyadi sétány </t>
  </si>
  <si>
    <t>Nagymaros, 2610 hrsz</t>
  </si>
  <si>
    <t>125 m2</t>
  </si>
  <si>
    <t>büfé kerthelyiség  közterülethasználat  6 hónapra/év</t>
  </si>
  <si>
    <t>Lakatos Tiborné</t>
  </si>
  <si>
    <t>2626 Nagymaros, Szálloda u. 8/b.</t>
  </si>
  <si>
    <t>Lionfor</t>
  </si>
  <si>
    <t>2626 Nagymaros, Szálloda u.</t>
  </si>
  <si>
    <t>Nagymaros, 2602/4 hrsz</t>
  </si>
  <si>
    <t>184 m2</t>
  </si>
  <si>
    <t xml:space="preserve">megszűnt  </t>
  </si>
  <si>
    <t>Nagymaros, 2602/9 hrsz</t>
  </si>
  <si>
    <t>2003.06.26/2015.08.28.</t>
  </si>
  <si>
    <t>Nagymaros, 1455/4 hrsz</t>
  </si>
  <si>
    <t>5344 m2</t>
  </si>
  <si>
    <t>Marosnet Kft/Kalásznet Kft./Telekom</t>
  </si>
  <si>
    <t xml:space="preserve">2626 Nagymaros, Fő tér 5. </t>
  </si>
  <si>
    <t>Nagymaros, 1936 hrsz</t>
  </si>
  <si>
    <t>10 m2</t>
  </si>
  <si>
    <t>Mester Dávid</t>
  </si>
  <si>
    <t>2626 Nagymaros, Szálloda u. 6/a.</t>
  </si>
  <si>
    <t>Mester Péter</t>
  </si>
  <si>
    <t>Nagymaros 11238 hrsz</t>
  </si>
  <si>
    <t>2931 m2</t>
  </si>
  <si>
    <t xml:space="preserve">gyümölcsös földterület </t>
  </si>
  <si>
    <t>Nagymaros 659/A/3</t>
  </si>
  <si>
    <t>42 m2</t>
  </si>
  <si>
    <t>lakást cserélt</t>
  </si>
  <si>
    <t>Nagymaros,659/A/2 hrsz</t>
  </si>
  <si>
    <t>46,4 m2</t>
  </si>
  <si>
    <t>2018.09.01-től lakást cserélt , 2019.09.01-től komfortfokozata változott,411 800,-Ft felújítási ktg beszámított</t>
  </si>
  <si>
    <t>Nagymarosi Motorcsónak Sportegyesület</t>
  </si>
  <si>
    <t>2626 Nagymaros, Váci u.49.</t>
  </si>
  <si>
    <t>Nagymaros 1879/5 hrsz</t>
  </si>
  <si>
    <t>2205m2  (2017.06.01-től 2906 m2)</t>
  </si>
  <si>
    <t>2011.03.05/2017.07.19.</t>
  </si>
  <si>
    <t xml:space="preserve">motorcsónak tárolás, használati díj </t>
  </si>
  <si>
    <t>használati díjat fizet</t>
  </si>
  <si>
    <t xml:space="preserve">2626 Nagymaros , Magyar u 1. </t>
  </si>
  <si>
    <t>Nagymaros 1857/2 hrsz</t>
  </si>
  <si>
    <t>300 m2</t>
  </si>
  <si>
    <t>2017.11.01-2022.10.31. évente 04-10 hónapig</t>
  </si>
  <si>
    <t>Vendéglátóipari egység (Halas)</t>
  </si>
  <si>
    <t xml:space="preserve">lejárt szerződés </t>
  </si>
  <si>
    <t>35 m2</t>
  </si>
  <si>
    <t>2017.06.01-től évente 04-10 hónapig</t>
  </si>
  <si>
    <t>Panoráma terasz kerthelyiség /fagyizó/használata</t>
  </si>
  <si>
    <t>P.D.H Fitter Kft</t>
  </si>
  <si>
    <t>2626 Nagymaros, Vasút u.49./üzem/</t>
  </si>
  <si>
    <t>bérleti díj raktár</t>
  </si>
  <si>
    <t>Pilmayer József</t>
  </si>
  <si>
    <t>2628 Nagymaros, Gesztenye sor</t>
  </si>
  <si>
    <t xml:space="preserve">trafik </t>
  </si>
  <si>
    <t>átadva Rudi Trafiknak</t>
  </si>
  <si>
    <t>Ponikliné Bujtás Csilla</t>
  </si>
  <si>
    <t>2626 Nagymaros, Szálloda u. 4/b.</t>
  </si>
  <si>
    <t>Pozsgai György</t>
  </si>
  <si>
    <t>Ritzl János</t>
  </si>
  <si>
    <t>Nagymaros, 659 hrsz</t>
  </si>
  <si>
    <t>44,11 m2</t>
  </si>
  <si>
    <t xml:space="preserve">elhunyt </t>
  </si>
  <si>
    <t>Rudolf Erika/Rudi Trafik Bt</t>
  </si>
  <si>
    <t>2007.08.14/2022.06.30.</t>
  </si>
  <si>
    <t>Rudolf Erika</t>
  </si>
  <si>
    <t>átadva Bali- Vali Kft-nek</t>
  </si>
  <si>
    <t>Mándli Gyula/Szente István (Döbrössy, Mándli)</t>
  </si>
  <si>
    <t>Táltos 2003 Kft</t>
  </si>
  <si>
    <t>2626 Nagymaros, Szálloda u. 2/a.</t>
  </si>
  <si>
    <t>Varga Tiborné</t>
  </si>
  <si>
    <t xml:space="preserve">elhunyt átadva élettársnak </t>
  </si>
  <si>
    <t>2626 Nagymaros, Fő tér 16-18</t>
  </si>
  <si>
    <t>43,7m2</t>
  </si>
  <si>
    <t>VéNégy Dunakanyar Kft.</t>
  </si>
  <si>
    <t>2626 Nagymaros, Váci u.</t>
  </si>
  <si>
    <t>152 m2</t>
  </si>
  <si>
    <t>2019.04.01 től évente  04-09 hónapok</t>
  </si>
  <si>
    <t xml:space="preserve">Vendéglátóipari egység terasza(Panoráma földterületbérlet </t>
  </si>
  <si>
    <t>felújítás bérleti díjba beszámítható</t>
  </si>
  <si>
    <t>Villányi Sándor (VILL XXI Bt.)</t>
  </si>
  <si>
    <t>Nagymaros, 60 hrsz.</t>
  </si>
  <si>
    <t>547 m2</t>
  </si>
  <si>
    <t>Zeller Ferencné</t>
  </si>
  <si>
    <t>Zeller Zoltán István</t>
  </si>
  <si>
    <t>134 m2</t>
  </si>
  <si>
    <t>garázs, raktár</t>
  </si>
  <si>
    <t>Nagymaros, 60 hrsz</t>
  </si>
  <si>
    <t>1996.07.08/2012.06.01.</t>
  </si>
  <si>
    <t>Zöld-Híd B.I.G.G. Nkft.</t>
  </si>
  <si>
    <t>1200 m2</t>
  </si>
  <si>
    <t xml:space="preserve">megszűnt </t>
  </si>
  <si>
    <t xml:space="preserve">Közterület-használatra vonatkozó határozatok </t>
  </si>
  <si>
    <t>2015. év</t>
  </si>
  <si>
    <t>Kérelmező</t>
  </si>
  <si>
    <t>Közterület megnevezése</t>
  </si>
  <si>
    <t>Terület nagysága</t>
  </si>
  <si>
    <t>Közterület-használat időtartama</t>
  </si>
  <si>
    <t>Közterület-használat díja</t>
  </si>
  <si>
    <t>Közterület-használat célja</t>
  </si>
  <si>
    <t>Édeske Cukrászműhely Kft.</t>
  </si>
  <si>
    <t>Panoráma parkoló élelmiszerbolt és 12-es számú Fő út sarka</t>
  </si>
  <si>
    <r>
      <t>13 m</t>
    </r>
    <r>
      <rPr>
        <vertAlign val="superscript"/>
        <sz val="12"/>
        <color theme="1"/>
        <rFont val="Times New Roman"/>
        <family val="1"/>
        <charset val="238"/>
      </rPr>
      <t>2</t>
    </r>
  </si>
  <si>
    <t>2015. április 1. és 2016. április 1. közötti időtartam</t>
  </si>
  <si>
    <t>Árusító építmény ideiglenes elhelyezése.</t>
  </si>
  <si>
    <t>Béla sétányon a Német utca sarkánál a közpark középső sávja</t>
  </si>
  <si>
    <r>
      <t>1 m</t>
    </r>
    <r>
      <rPr>
        <vertAlign val="superscript"/>
        <sz val="12"/>
        <color theme="1"/>
        <rFont val="Times New Roman"/>
        <family val="1"/>
        <charset val="238"/>
      </rPr>
      <t>2</t>
    </r>
  </si>
  <si>
    <t>2015. június 1. és 2016. június 1. közötti időtartam</t>
  </si>
  <si>
    <t>Reklámtábla kihelyezése.</t>
  </si>
  <si>
    <t>Gesztenye sor 1456/10 hrsz. területén az átépített előtető alatti terület</t>
  </si>
  <si>
    <r>
      <t>46 m</t>
    </r>
    <r>
      <rPr>
        <vertAlign val="superscript"/>
        <sz val="12"/>
        <color theme="1"/>
        <rFont val="Times New Roman"/>
        <family val="1"/>
        <charset val="238"/>
      </rPr>
      <t>2</t>
    </r>
  </si>
  <si>
    <t>2016. január 1.-től a határozat visszavonásáig, illetve visszamondásáig tart</t>
  </si>
  <si>
    <t>Zöldségárusítás.</t>
  </si>
  <si>
    <t>Gesztenye sor 1 előtti területre vonatkozóan, az épület és a telefonfülke közötti terület</t>
  </si>
  <si>
    <r>
      <t>10 m</t>
    </r>
    <r>
      <rPr>
        <vertAlign val="superscript"/>
        <sz val="12"/>
        <color theme="1"/>
        <rFont val="Times New Roman"/>
        <family val="1"/>
        <charset val="238"/>
      </rPr>
      <t>2</t>
    </r>
  </si>
  <si>
    <t>2015. december 8. és 2015. december 23. közötti időtartam</t>
  </si>
  <si>
    <t>Fenyőfa árusítás.</t>
  </si>
  <si>
    <t xml:space="preserve">Family Sport Kft. </t>
  </si>
  <si>
    <t>Béla sétány Magyar utca és Fő tér közötti részén a Maros Éterem mögötti zsákutca</t>
  </si>
  <si>
    <r>
      <t>8 m</t>
    </r>
    <r>
      <rPr>
        <vertAlign val="superscript"/>
        <sz val="12"/>
        <color theme="1"/>
        <rFont val="Times New Roman"/>
        <family val="1"/>
        <charset val="238"/>
      </rPr>
      <t>2</t>
    </r>
  </si>
  <si>
    <t>2016. január 1. és 2016. december 31. közötti időtartam</t>
  </si>
  <si>
    <t>2015. május 1. és 2015. november 1. közötti időtartam</t>
  </si>
  <si>
    <t xml:space="preserve">Béla sétány Fő tér és Magyar utca közötti támfal </t>
  </si>
  <si>
    <t>2015. november1. és 2016. november 1. közötti időtartam</t>
  </si>
  <si>
    <t>Maros Ékszer Kft.</t>
  </si>
  <si>
    <t>Király utca és Váci utca sarkánál a Takarék Szövetkezet épülete ingatlan előtti füves terület</t>
  </si>
  <si>
    <r>
      <t>2 m</t>
    </r>
    <r>
      <rPr>
        <vertAlign val="superscript"/>
        <sz val="12"/>
        <color theme="1"/>
        <rFont val="Times New Roman"/>
        <family val="1"/>
        <charset val="238"/>
      </rPr>
      <t>2</t>
    </r>
  </si>
  <si>
    <t>2015. január 1. és 2015. március 15. közötti időtartam</t>
  </si>
  <si>
    <t xml:space="preserve">Ujj Balázs </t>
  </si>
  <si>
    <t>Elsővölgy u. 34. előtti terület</t>
  </si>
  <si>
    <t>2015. május 1. napjától 2015. november 1. napjáig</t>
  </si>
  <si>
    <t>díjmentes</t>
  </si>
  <si>
    <t>Építőanyag tárolása.</t>
  </si>
  <si>
    <t>KÓKA Bt.</t>
  </si>
  <si>
    <t>Panoráma parkoló 1879/3 hrsz. területe</t>
  </si>
  <si>
    <r>
      <t>30 m</t>
    </r>
    <r>
      <rPr>
        <vertAlign val="superscript"/>
        <sz val="12"/>
        <color theme="1"/>
        <rFont val="Times New Roman"/>
        <family val="1"/>
        <charset val="238"/>
      </rPr>
      <t>2</t>
    </r>
  </si>
  <si>
    <t>2015. december 10. és 2015. december 23 közötti időtartam</t>
  </si>
  <si>
    <t xml:space="preserve">Melcs László </t>
  </si>
  <si>
    <t>Váci út 20. előtti terület</t>
  </si>
  <si>
    <t>2015. október 12. napjától 2015. november 13. napjáig</t>
  </si>
  <si>
    <t xml:space="preserve">Prím-Kert Kft. </t>
  </si>
  <si>
    <t>Béla sétány Fő tér és Magyar utca közötti támfal</t>
  </si>
  <si>
    <t>2015. szeptember 1. és 2016. szeptember 1. közötti időtartam</t>
  </si>
  <si>
    <t>Rajna–Trade Kft.</t>
  </si>
  <si>
    <t>Király utca 2. (Hangulat presszó) előtti beton lapokkal burkolt 1997. hrsz. terület</t>
  </si>
  <si>
    <t>2015. április 1. napjától 2016. április 1. napjáig</t>
  </si>
  <si>
    <t>Vendéglátó ipari előkert létesítée.</t>
  </si>
  <si>
    <t xml:space="preserve">Schült Ferenc </t>
  </si>
  <si>
    <t>Király u. 18. előtti terület</t>
  </si>
  <si>
    <t>2015. július 27. napjától 2016. január 27. napjáig</t>
  </si>
  <si>
    <t xml:space="preserve">Széplasz Julianna </t>
  </si>
  <si>
    <t>Magyar utca 14. előtti járdaszakaszon a Magyar utca 1949 hrsz. közterület</t>
  </si>
  <si>
    <t xml:space="preserve">2015. augusztus 1. napjától 2016. augusztus 1. napjáig </t>
  </si>
  <si>
    <t>12 000 Ft</t>
  </si>
  <si>
    <t xml:space="preserve">Verhanovics István </t>
  </si>
  <si>
    <t>2015. augusztus 1. és 2016. augusztus 1. közötti időtartam</t>
  </si>
  <si>
    <t>Összesen</t>
  </si>
  <si>
    <t>2016. év</t>
  </si>
  <si>
    <t xml:space="preserve">Édeske Cukrászműhely Kft. </t>
  </si>
  <si>
    <t>2016. április 1. és 2017. április 1. közötti időtartam</t>
  </si>
  <si>
    <t>2016. június 1. és 2017. június 1. közötti időtartam</t>
  </si>
  <si>
    <t>Gesztenye sor 1966/2 hrsz. területén található 2 db parkoló területe</t>
  </si>
  <si>
    <r>
      <t>20 m</t>
    </r>
    <r>
      <rPr>
        <vertAlign val="superscript"/>
        <sz val="12"/>
        <color theme="1"/>
        <rFont val="Times New Roman"/>
        <family val="1"/>
        <charset val="238"/>
      </rPr>
      <t>2</t>
    </r>
  </si>
  <si>
    <t>2016. július 1.-től 2016 december 31.-ig történő időszak</t>
  </si>
  <si>
    <t>Áruszállítás.</t>
  </si>
  <si>
    <t>2016. december 12. és 2016. december 23. közötti időtartam</t>
  </si>
  <si>
    <t xml:space="preserve">Csadó Erzsébet </t>
  </si>
  <si>
    <t>2016. május 1. és 2017. május 1. közötti időtartam</t>
  </si>
  <si>
    <t>Magyar utca 26. szám előtti járdaszakasz</t>
  </si>
  <si>
    <t>Német utca 46 hrsz. szakaszára a Cukrászműhely házfala melletti terület</t>
  </si>
  <si>
    <r>
      <t>6 m</t>
    </r>
    <r>
      <rPr>
        <vertAlign val="superscript"/>
        <sz val="12"/>
        <color theme="1"/>
        <rFont val="Times New Roman"/>
        <family val="1"/>
        <charset val="238"/>
      </rPr>
      <t>2</t>
    </r>
  </si>
  <si>
    <t>2016. május 13. és 2016. május 27. napja közötti időszak</t>
  </si>
  <si>
    <t xml:space="preserve">G-Inveszt Bt. </t>
  </si>
  <si>
    <t xml:space="preserve">KÓKA Bt. </t>
  </si>
  <si>
    <t>2016. december 08. és 2016. december 23 közötti időtartam</t>
  </si>
  <si>
    <t>2016. szeptember 1. és 2017. szeptember 1. közötti időtartam</t>
  </si>
  <si>
    <t xml:space="preserve">Rajna–Trade Kft. </t>
  </si>
  <si>
    <t>Király utca 2. (Hangulat presszó) előtti beton lapokkal burkolt 1997. hrsz. területe</t>
  </si>
  <si>
    <t>2016. április 1. napjától 2017. április 1. napjáig</t>
  </si>
  <si>
    <t>Vendéglátó ipari előkert létesítése.</t>
  </si>
  <si>
    <t>2016. augusztus 1. napjától 2017. augusztus 1. napjáig</t>
  </si>
  <si>
    <t xml:space="preserve">Arapovics Miklós </t>
  </si>
  <si>
    <t>Váci út 76. szám előtti terület</t>
  </si>
  <si>
    <t>2016. szeptember 16. napjától 2016. október 7. napjáig</t>
  </si>
  <si>
    <t xml:space="preserve">Zoller 86 Kft. </t>
  </si>
  <si>
    <t>Magyar utca 11. szám előtti járdaszakasz</t>
  </si>
  <si>
    <t>2016. június 1. és 2016. december 31. közötti időtartam</t>
  </si>
  <si>
    <t>2017. év</t>
  </si>
  <si>
    <t>2017. június 1. és 2018. június 1. közötti időtartam</t>
  </si>
  <si>
    <t xml:space="preserve">Bali-Vali Kft. </t>
  </si>
  <si>
    <t>2017. december 11. és 2017. december 23. közötti időtartam</t>
  </si>
  <si>
    <t xml:space="preserve">CBA Dunakanyar Invest Kft. </t>
  </si>
  <si>
    <t>Magyar utca 1949 hrsz. szakaszára az élelmiszerbolt előtti járda</t>
  </si>
  <si>
    <r>
      <t>44 m</t>
    </r>
    <r>
      <rPr>
        <vertAlign val="superscript"/>
        <sz val="12"/>
        <color theme="1"/>
        <rFont val="Times New Roman"/>
        <family val="1"/>
        <charset val="238"/>
      </rPr>
      <t>2</t>
    </r>
  </si>
  <si>
    <t>2017. november 6. és 2017. december 06. napja közötti időszak</t>
  </si>
  <si>
    <t>Építési állvány elhelyezése.</t>
  </si>
  <si>
    <t xml:space="preserve">Csiszér Attila </t>
  </si>
  <si>
    <t>2017. április 1. és 2017. december 31. közötti időtartam</t>
  </si>
  <si>
    <t>2016. november1. és 2017. november 1. közötti időtartam</t>
  </si>
  <si>
    <t xml:space="preserve">Altrum Castrum 2017 Kft. </t>
  </si>
  <si>
    <t>Fő tér 16. szám előtti járdaszakasz, Fő tér 1843. hrsz.</t>
  </si>
  <si>
    <t>2017. június 10. napjától 2017. december 31. napjáig</t>
  </si>
  <si>
    <t>56 000 Ft</t>
  </si>
  <si>
    <t xml:space="preserve">Könyvárium Kereskedelmi és Szolgáltató Kft. </t>
  </si>
  <si>
    <t>Fő tér 16-18. szám előtti járdaszakasz, Fő tér 1843. hrsz.</t>
  </si>
  <si>
    <r>
      <t>3m</t>
    </r>
    <r>
      <rPr>
        <vertAlign val="superscript"/>
        <sz val="12"/>
        <color theme="1"/>
        <rFont val="Times New Roman"/>
        <family val="1"/>
        <charset val="238"/>
      </rPr>
      <t>2</t>
    </r>
  </si>
  <si>
    <t xml:space="preserve">2017. január 1. napjától 2017. december 31. napjáig </t>
  </si>
  <si>
    <t>14 400 Ft</t>
  </si>
  <si>
    <t xml:space="preserve">Kurczbacher Mihályné </t>
  </si>
  <si>
    <t>Fő tér területe</t>
  </si>
  <si>
    <r>
      <t>60 m</t>
    </r>
    <r>
      <rPr>
        <vertAlign val="super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 xml:space="preserve"> és 30 m</t>
    </r>
    <r>
      <rPr>
        <vertAlign val="superscript"/>
        <sz val="12"/>
        <color theme="1"/>
        <rFont val="Times New Roman"/>
        <family val="1"/>
        <charset val="238"/>
      </rPr>
      <t>2</t>
    </r>
  </si>
  <si>
    <t>2017. augusztus 19-20. napja</t>
  </si>
  <si>
    <t>Büfé felállítása.</t>
  </si>
  <si>
    <r>
      <t>35 m</t>
    </r>
    <r>
      <rPr>
        <vertAlign val="super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 xml:space="preserve"> </t>
    </r>
  </si>
  <si>
    <t>2017. június 10. napja</t>
  </si>
  <si>
    <t xml:space="preserve">Miklián Csaba </t>
  </si>
  <si>
    <t xml:space="preserve">Magyar utca 7. szám előtti járdaszakaszon a 1949 hrsz. </t>
  </si>
  <si>
    <r>
      <t>4 m</t>
    </r>
    <r>
      <rPr>
        <vertAlign val="superscript"/>
        <sz val="12"/>
        <color theme="1"/>
        <rFont val="Times New Roman"/>
        <family val="1"/>
        <charset val="238"/>
      </rPr>
      <t>2</t>
    </r>
  </si>
  <si>
    <t xml:space="preserve">2017. május 1. napjától 2017. szeptember 31. napjáig </t>
  </si>
  <si>
    <t xml:space="preserve">Médiatel Kft. </t>
  </si>
  <si>
    <t>Fő tér Duna felöli terület, 1848/2. hrsz.</t>
  </si>
  <si>
    <t>2017. december 7, 14 és 21 napjai</t>
  </si>
  <si>
    <t>Reklámozást végző teherautó kitelepülése.</t>
  </si>
  <si>
    <t>Király utca 2. (Hangulat presszó) előtti beton lapokkal burkolt 1997. hrsz.</t>
  </si>
  <si>
    <t>2017. április 1. napjától 2017. október 30. napjáig</t>
  </si>
  <si>
    <t xml:space="preserve">SIGIL-MAROS NKft. </t>
  </si>
  <si>
    <t>2017. szeptember 1. és 2018. szeptember 1. közötti időtartam</t>
  </si>
  <si>
    <t xml:space="preserve">Svajlina Kata </t>
  </si>
  <si>
    <t>2018. január 1. és 2018. december 31. közötti időtartam</t>
  </si>
  <si>
    <t xml:space="preserve">2017. augusztus 1. napjától 2018. augusztus 1. napjáig </t>
  </si>
  <si>
    <t>2018. év</t>
  </si>
  <si>
    <t>2017. november1. és 2018. november 1. közötti időtartam</t>
  </si>
  <si>
    <t xml:space="preserve">2018. április 1. napjától 2018. szeptember 30. napjáig </t>
  </si>
  <si>
    <t>Magyar utca 24. számú Mátyás étterem melletti útszakasz</t>
  </si>
  <si>
    <t>2018. április 7. napja</t>
  </si>
  <si>
    <t>Fő tér Duna felöli területe, 1848/2. hrsz.</t>
  </si>
  <si>
    <t xml:space="preserve">Pléh-Boys 2000 Bt. </t>
  </si>
  <si>
    <t>Panoráma parkoló területe</t>
  </si>
  <si>
    <r>
      <t>14 m</t>
    </r>
    <r>
      <rPr>
        <vertAlign val="superscript"/>
        <sz val="12"/>
        <color theme="1"/>
        <rFont val="Times New Roman"/>
        <family val="1"/>
        <charset val="238"/>
      </rPr>
      <t>2</t>
    </r>
  </si>
  <si>
    <t>2018. április 20. és 2018. október 20. közötti időtartam</t>
  </si>
  <si>
    <t>Pest Megyei Rendőr- Főkapitányság Vác Rendőrkapitányság</t>
  </si>
  <si>
    <t>Fő tér kerékpárút melletti területe</t>
  </si>
  <si>
    <r>
      <t>9 m</t>
    </r>
    <r>
      <rPr>
        <vertAlign val="super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 xml:space="preserve"> </t>
    </r>
  </si>
  <si>
    <t>2018. augusztus 28. napja</t>
  </si>
  <si>
    <t>Információs asztal felállítása.</t>
  </si>
  <si>
    <t xml:space="preserve">Római Katolikus Plébánia </t>
  </si>
  <si>
    <t>Római katolikus templom előtti terület</t>
  </si>
  <si>
    <t>2018. április 09. napjától 2018. augusztus 31. napjáig</t>
  </si>
  <si>
    <t>Építőanyag és állványzat tárolása.</t>
  </si>
  <si>
    <t>2019. év</t>
  </si>
  <si>
    <t>Gesztenye sor 1 előtti területre vonatkozóan, a zöldséges épület és a telefonfülke közötti terület</t>
  </si>
  <si>
    <t>2019. december 09. és 2019. december 22. napja közötti időszak</t>
  </si>
  <si>
    <t xml:space="preserve">Thuza Lajos </t>
  </si>
  <si>
    <t>Magyar utca 5. számú ingatlan előtti járda</t>
  </si>
  <si>
    <t>2019. október 21. és 2019. október 30. napja közötti időszak</t>
  </si>
  <si>
    <t>2020. év</t>
  </si>
  <si>
    <t>Bija-TÉK Haus Kft.</t>
  </si>
  <si>
    <t>Rákóczi út 7. szám előtt található terület használata és az útszakasz mindkét irányból történő lezárása</t>
  </si>
  <si>
    <r>
      <t>40 m</t>
    </r>
    <r>
      <rPr>
        <vertAlign val="super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 xml:space="preserve"> </t>
    </r>
  </si>
  <si>
    <t>2020. augusztus 7. napja</t>
  </si>
  <si>
    <t>Építési-kivitelezési munkák.</t>
  </si>
  <si>
    <t>2020. június 25. napja</t>
  </si>
  <si>
    <t>Daraban János</t>
  </si>
  <si>
    <t>Rákóczi út 9. szám előtt található terület használata és az útszakasz mindkét irányból történő lezárása</t>
  </si>
  <si>
    <t>2020. október 9. napja</t>
  </si>
  <si>
    <t>Végh Mátyás</t>
  </si>
  <si>
    <t>Széchenyi sétányon a játszótér mellett, az árvízvédelmi gát és a kerékpárút közötti terület</t>
  </si>
  <si>
    <r>
      <t>930 m</t>
    </r>
    <r>
      <rPr>
        <vertAlign val="superscript"/>
        <sz val="12"/>
        <color theme="1"/>
        <rFont val="Times New Roman"/>
        <family val="1"/>
        <charset val="238"/>
      </rPr>
      <t xml:space="preserve">2 </t>
    </r>
  </si>
  <si>
    <t>2022.07.02. napja</t>
  </si>
  <si>
    <t>Dunakanyar Fesztivál rendezvény megszervezése.</t>
  </si>
  <si>
    <t>Béla király sétányon a kompnál található hirdetőfelület</t>
  </si>
  <si>
    <r>
      <t>1 m</t>
    </r>
    <r>
      <rPr>
        <vertAlign val="super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 xml:space="preserve"> </t>
    </r>
  </si>
  <si>
    <t>2020.11.01. - 2020.12.31. napja</t>
  </si>
  <si>
    <t>Hirdetőtábla kihelyezése.</t>
  </si>
  <si>
    <t>I.C.C. Kft.</t>
  </si>
  <si>
    <t>Fő tér 14. (Művelődési ház) előtti parkoló területe</t>
  </si>
  <si>
    <t>2020. szeptember 14. napja</t>
  </si>
  <si>
    <t xml:space="preserve">Egészségügyi szűrőkocsi működése. </t>
  </si>
  <si>
    <t>Koloszárné Mester Judit</t>
  </si>
  <si>
    <t>Szálloda utca 10. szám feletti parkolóban található terület</t>
  </si>
  <si>
    <r>
      <t>20 m</t>
    </r>
    <r>
      <rPr>
        <vertAlign val="super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 xml:space="preserve"> </t>
    </r>
  </si>
  <si>
    <t>2020. március 9. – 2020. december 31. napja</t>
  </si>
  <si>
    <t>Konténer tárolása.</t>
  </si>
  <si>
    <t>Marosi Fain Bt.</t>
  </si>
  <si>
    <t>Béla király sétányon a kompnál találhatói hirdetőfelület</t>
  </si>
  <si>
    <r>
      <t>1 m</t>
    </r>
    <r>
      <rPr>
        <vertAlign val="superscript"/>
        <sz val="12"/>
        <color theme="1"/>
        <rFont val="Times New Roman"/>
        <family val="1"/>
        <charset val="238"/>
      </rPr>
      <t xml:space="preserve">2 </t>
    </r>
  </si>
  <si>
    <t>2020.07.01. - 2020.12.31. napja</t>
  </si>
  <si>
    <t>Mester Ábel</t>
  </si>
  <si>
    <t>Fő tér 22. és a Millenium sor kereszteződésében található terület</t>
  </si>
  <si>
    <r>
      <t>6 m</t>
    </r>
    <r>
      <rPr>
        <vertAlign val="super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 xml:space="preserve"> </t>
    </r>
  </si>
  <si>
    <t>2020. május 23. napjától 2020. december 19. napjáig minden szombaton</t>
  </si>
  <si>
    <t xml:space="preserve">107 880 Ft </t>
  </si>
  <si>
    <t xml:space="preserve">Büfékocsiból történő árusítás. </t>
  </si>
  <si>
    <t>Misztrál Fesztivál Alapítvány</t>
  </si>
  <si>
    <r>
      <t>Dózsa György utca – Szent Imre tér – Monsberger tér területe</t>
    </r>
    <r>
      <rPr>
        <vertAlign val="superscript"/>
        <sz val="12"/>
        <color theme="1"/>
        <rFont val="Times New Roman"/>
        <family val="1"/>
        <charset val="238"/>
      </rPr>
      <t xml:space="preserve"> </t>
    </r>
  </si>
  <si>
    <t xml:space="preserve"> 2020. augusztus 22-23. napja</t>
  </si>
  <si>
    <t>Regejáró Misztrál Kijárási Vigalom rendezvény megszervezése.</t>
  </si>
  <si>
    <t>Svajlina Kft.</t>
  </si>
  <si>
    <t>Béla király sétányon a révátkelőnél található terület</t>
  </si>
  <si>
    <t>2020. június 1. napjától 2020. szeptember 30. napjáig</t>
  </si>
  <si>
    <t>Kürtőskalács üzlet üzemeltetése.</t>
  </si>
  <si>
    <t xml:space="preserve">Szabó Ildikó Ágnes </t>
  </si>
  <si>
    <r>
      <t>Rákóczi út 74. szám előtt található terület</t>
    </r>
    <r>
      <rPr>
        <vertAlign val="superscript"/>
        <sz val="12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használata és az útszakasz mindkét irányból történő lezárása</t>
    </r>
  </si>
  <si>
    <t>2020. október 19. napja</t>
  </si>
  <si>
    <t>The Fishmarket Kft.</t>
  </si>
  <si>
    <t>Magyar utca és a Millenium sor kereszteződésében található terület</t>
  </si>
  <si>
    <r>
      <t>14 m</t>
    </r>
    <r>
      <rPr>
        <vertAlign val="super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 xml:space="preserve"> </t>
    </r>
  </si>
  <si>
    <t>2020. november 27., 2020. december 4., 12, 18., 22. napok</t>
  </si>
  <si>
    <t>40 600 Ft</t>
  </si>
  <si>
    <t xml:space="preserve">Halárusítás. </t>
  </si>
  <si>
    <t xml:space="preserve">Vágány Sándor </t>
  </si>
  <si>
    <r>
      <t>Rigóhegy u. 8. szám előtt található terület</t>
    </r>
    <r>
      <rPr>
        <vertAlign val="superscript"/>
        <sz val="12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használata és az útszakasz mindkét irányból történő lezárása</t>
    </r>
  </si>
  <si>
    <r>
      <t>25 m</t>
    </r>
    <r>
      <rPr>
        <vertAlign val="super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 xml:space="preserve"> </t>
    </r>
  </si>
  <si>
    <t>2020. július 21. napja</t>
  </si>
  <si>
    <t>Víg utca ABC Kft.</t>
  </si>
  <si>
    <t>Nagymaros város településközpontja és a teljes Duna-parti sétány szilárd burkolatú területe</t>
  </si>
  <si>
    <t>2020. augusztus 15. - 2020. november 01. napja</t>
  </si>
  <si>
    <t xml:space="preserve">116 625 Ft </t>
  </si>
  <si>
    <t>Triciklivel történő mozgóárusítás.</t>
  </si>
  <si>
    <t xml:space="preserve">Pásztor András </t>
  </si>
  <si>
    <t>István tér 2. szám előtt található terület</t>
  </si>
  <si>
    <r>
      <t>10 m</t>
    </r>
    <r>
      <rPr>
        <vertAlign val="super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 xml:space="preserve"> </t>
    </r>
  </si>
  <si>
    <t>2020.04.06. napjától 2020.05.29. napjáig</t>
  </si>
  <si>
    <t>2021. év</t>
  </si>
  <si>
    <t>Azúr Csikó Kereskedelmi és Szolgáltató Kft.</t>
  </si>
  <si>
    <t>2021. május 1. - 2021. július 01. napja</t>
  </si>
  <si>
    <t>Altum Castrum 2017 Kft.</t>
  </si>
  <si>
    <t>Fő tér 16. és 20. szám előtt lévő terület</t>
  </si>
  <si>
    <t>2021. május 1. - 2021. október 31. napja</t>
  </si>
  <si>
    <t>Kerthelyiség üzemeltetése.</t>
  </si>
  <si>
    <t>Bunda Gergely</t>
  </si>
  <si>
    <r>
      <t>Rákóczi út 32. szám előtt található terület</t>
    </r>
    <r>
      <rPr>
        <vertAlign val="superscript"/>
        <sz val="12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használata és az útszakasz mindkét irányból történő lezárása</t>
    </r>
  </si>
  <si>
    <t>2021. szeptember 1. napja</t>
  </si>
  <si>
    <t>CONFISIO-CONSTRUCT KFT.</t>
  </si>
  <si>
    <t>Gesztenye sor parkoló használata és a a parkoló mindkét irányból történő lezárása</t>
  </si>
  <si>
    <t>A használat időtartama: 2021. augusztus 30. – október 31. napja. A parkoló lezárásának időtartama: 2021.szeptember 1. – szeptember 30. napja.</t>
  </si>
  <si>
    <t>Nagymaros-Visegrád MÁV vasúti megálló felújításához kapcsolódó csapadékvízelvezetés kivitelezési munkák.</t>
  </si>
  <si>
    <r>
      <t>Mainzi utca terület</t>
    </r>
    <r>
      <rPr>
        <vertAlign val="superscript"/>
        <sz val="12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használata és az átmenő forgalom előli lezárása</t>
    </r>
  </si>
  <si>
    <t>A használat időtartama: 2021. szeptember 20-21. napja</t>
  </si>
  <si>
    <t>A használat és a parkoló lezárásának időtartama: 2021. november 1. – november 30. napja</t>
  </si>
  <si>
    <t>Gesztenye sor parkoló területe</t>
  </si>
  <si>
    <t>2021. december 20. – 2022. január 14. napja</t>
  </si>
  <si>
    <t>Csentimento Kft.</t>
  </si>
  <si>
    <r>
      <t>Szamaras utca</t>
    </r>
    <r>
      <rPr>
        <vertAlign val="superscript"/>
        <sz val="12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területe</t>
    </r>
  </si>
  <si>
    <t>2021. augusztus 27-28. napja</t>
  </si>
  <si>
    <t>Útirányjelző lapok kihelyezése.</t>
  </si>
  <si>
    <t>Dunakanyar Védegylet</t>
  </si>
  <si>
    <t>Fő tér Duna- part felőli része</t>
  </si>
  <si>
    <t>2021. szeptember 11. napja</t>
  </si>
  <si>
    <t>Dupla Kanyar futóverseny rendezvény megszervezése.</t>
  </si>
  <si>
    <t>2021.01.01. - 2021.12.31. napja</t>
  </si>
  <si>
    <t>Béla sétányon a Német utca sarkánál lévő hirdetőoszlop</t>
  </si>
  <si>
    <t>Kalmár Bence</t>
  </si>
  <si>
    <t>1500/16. hrsz. közpark területe</t>
  </si>
  <si>
    <t>2021. augusztus 14. napja</t>
  </si>
  <si>
    <t>Esküvői rendezvény tartása.</t>
  </si>
  <si>
    <t>Gerhát Arnold ev.</t>
  </si>
  <si>
    <t>Nagymaros város teljes közigazgatási területének közterületei</t>
  </si>
  <si>
    <t>2021. május 1. - 2021. december 31. napja</t>
  </si>
  <si>
    <t>Mozgóárusítás elektromos segédmotorkerékpárral.</t>
  </si>
  <si>
    <t>I.C.C. Kft</t>
  </si>
  <si>
    <t>2021. június 24. napja</t>
  </si>
  <si>
    <t>Kászonyi Károly</t>
  </si>
  <si>
    <t>Magyar utca – Kossuth sor sarkán a Mátyás Étkezde melletti terület</t>
  </si>
  <si>
    <t>2021.09.18. napja</t>
  </si>
  <si>
    <t xml:space="preserve">Aláírásgyűjtés </t>
  </si>
  <si>
    <t>2021. július 14-17. napja</t>
  </si>
  <si>
    <t>XX. Regejáró Misztrál rendezvény megszerevezése.</t>
  </si>
  <si>
    <t xml:space="preserve">Nagymarosi Német Nemzetiségi Önkormányzat </t>
  </si>
  <si>
    <r>
      <t>Nyár utca teljes hosszának</t>
    </r>
    <r>
      <rPr>
        <vertAlign val="superscript"/>
        <sz val="12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használata és az útszakasz mindkét irányból történő lezárása</t>
    </r>
  </si>
  <si>
    <t>2022.09.17. napja</t>
  </si>
  <si>
    <t>Svábfesztivál rendzevény megszervezése.</t>
  </si>
  <si>
    <r>
      <t>Hajóállomás területe</t>
    </r>
    <r>
      <rPr>
        <vertAlign val="superscript"/>
        <sz val="12"/>
        <color theme="1"/>
        <rFont val="Times New Roman"/>
        <family val="1"/>
        <charset val="238"/>
      </rPr>
      <t xml:space="preserve"> </t>
    </r>
  </si>
  <si>
    <t>2021. július 15-17. napja</t>
  </si>
  <si>
    <t>Nagymarosi Református Egyházközség</t>
  </si>
  <si>
    <t>Váci út – Millenium sor közti szakasz közforgalom előli lezárása és kizárólagos használata</t>
  </si>
  <si>
    <t>20 db parkolóhely</t>
  </si>
  <si>
    <t>2021. szeptember 26. napja</t>
  </si>
  <si>
    <t>Nincs.</t>
  </si>
  <si>
    <t>FiCo Consulting Kft.</t>
  </si>
  <si>
    <t>Hunyadi sétány Mainzi utca szakaszán lévő terület</t>
  </si>
  <si>
    <t xml:space="preserve">2021. augusztus 29. napja </t>
  </si>
  <si>
    <t>SUP Workshop tartása.</t>
  </si>
  <si>
    <t>Szilágyi Erzsébet Antónia</t>
  </si>
  <si>
    <t>2021.09.11. napja</t>
  </si>
  <si>
    <t>Mazsi Sound Műsorszervező Bt.</t>
  </si>
  <si>
    <t>Nagymaros Város Önkormányzatának tulajdonában lévő közutak területe</t>
  </si>
  <si>
    <t xml:space="preserve">2021. július 5. és 7. napok </t>
  </si>
  <si>
    <t>Telekom hangosautó működése.</t>
  </si>
  <si>
    <t>Tóth László</t>
  </si>
  <si>
    <t>Selmecbánya u. 1. szám előtt található terület</t>
  </si>
  <si>
    <r>
      <t>3 m</t>
    </r>
    <r>
      <rPr>
        <vertAlign val="superscript"/>
        <sz val="12"/>
        <color theme="1"/>
        <rFont val="Times New Roman"/>
        <family val="1"/>
        <charset val="238"/>
      </rPr>
      <t>2</t>
    </r>
  </si>
  <si>
    <t>2021.07.13. napjától 2021.07.19. napjáig</t>
  </si>
  <si>
    <t xml:space="preserve">Niedermüller Julianna </t>
  </si>
  <si>
    <t>Rákóczi u. 31. szám előtti terület</t>
  </si>
  <si>
    <r>
      <t>22 m</t>
    </r>
    <r>
      <rPr>
        <vertAlign val="super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 xml:space="preserve"> </t>
    </r>
  </si>
  <si>
    <t>2021.09.16. napja</t>
  </si>
  <si>
    <t>Építkezési munkák.</t>
  </si>
  <si>
    <t>2022. év 02. 09. állapot</t>
  </si>
  <si>
    <t>Besjana Pékség</t>
  </si>
  <si>
    <t>Magyar utca 7. szám előtt található terület</t>
  </si>
  <si>
    <r>
      <t>166 m</t>
    </r>
    <r>
      <rPr>
        <vertAlign val="super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 xml:space="preserve"> </t>
    </r>
  </si>
  <si>
    <t>2022.10.17. napjától 2022.10.24. napjáig</t>
  </si>
  <si>
    <t xml:space="preserve">139.440 Ft </t>
  </si>
  <si>
    <t xml:space="preserve">Tető felújítási munkálatok. </t>
  </si>
  <si>
    <t xml:space="preserve">Palotai György </t>
  </si>
  <si>
    <t>Kossuth sor 2/a. szám előtt található terület</t>
  </si>
  <si>
    <t xml:space="preserve">4 m2 </t>
  </si>
  <si>
    <t>2022.08.01. napjától 2022.09.15. napjáig</t>
  </si>
  <si>
    <t>Tüzifa tárolása.</t>
  </si>
  <si>
    <t>Bajor Gergő</t>
  </si>
  <si>
    <t>Főtér 12-17. előtti terület</t>
  </si>
  <si>
    <t>2022.03.19. napja</t>
  </si>
  <si>
    <t>Rétes sütés.</t>
  </si>
  <si>
    <t xml:space="preserve">Demeter Péter Lajos </t>
  </si>
  <si>
    <t>Kossuth sor 2./A szám előtt található terület</t>
  </si>
  <si>
    <r>
      <t>5 m</t>
    </r>
    <r>
      <rPr>
        <vertAlign val="superscript"/>
        <sz val="12"/>
        <color theme="1"/>
        <rFont val="Times New Roman"/>
        <family val="1"/>
        <charset val="238"/>
      </rPr>
      <t xml:space="preserve">2 </t>
    </r>
  </si>
  <si>
    <t>2022.02.24. napjától 2022.03.04. napjáig</t>
  </si>
  <si>
    <t xml:space="preserve">Tűzelőanyag tárolása. </t>
  </si>
  <si>
    <t xml:space="preserve">Gerhát Arnold </t>
  </si>
  <si>
    <t>2022. január 1. - 2022. december 31. napja</t>
  </si>
  <si>
    <t>Hellodunakanyar Kft.</t>
  </si>
  <si>
    <r>
      <t>15 m</t>
    </r>
    <r>
      <rPr>
        <vertAlign val="super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 xml:space="preserve"> </t>
    </r>
  </si>
  <si>
    <t>2022.01.13. napja</t>
  </si>
  <si>
    <t>Juliánus Borbár Kft.</t>
  </si>
  <si>
    <t>Hegy utca 843/1 hrsz. előtti terület</t>
  </si>
  <si>
    <t>2023.05.31. napja</t>
  </si>
  <si>
    <t>Borbár működése.</t>
  </si>
  <si>
    <t xml:space="preserve">Vizi Balázs </t>
  </si>
  <si>
    <t>Rákóczi utca 22 szám előtt található terület</t>
  </si>
  <si>
    <r>
      <t>12 m</t>
    </r>
    <r>
      <rPr>
        <vertAlign val="super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 xml:space="preserve"> </t>
    </r>
  </si>
  <si>
    <t>2022.03.21. napjától 2022.04.04. napjáig</t>
  </si>
  <si>
    <t>Állványozás.</t>
  </si>
  <si>
    <t>Széchenyi sétányon a játszótér mellett, az árvízvédelmi gát és a kerékpárút között található terület</t>
  </si>
  <si>
    <t xml:space="preserve">Bona Vent Group Kft </t>
  </si>
  <si>
    <t>Nagymaros Fő tér 11 előtti rész</t>
  </si>
  <si>
    <t>2022.11.02. és 2023.11.02. közötti időtartam</t>
  </si>
  <si>
    <t xml:space="preserve">Gumi-Mann kft </t>
  </si>
  <si>
    <t>Mainczi utca és a Hunyadi Sétány alsó felé</t>
  </si>
  <si>
    <t>2022.08.06. napja</t>
  </si>
  <si>
    <t>Duna csúszási rajt felület létrehozása.</t>
  </si>
  <si>
    <t>Hungarian Event Race Organisator Kft.</t>
  </si>
  <si>
    <t>a város közigazgatási területén és határán lévő útszakaszok</t>
  </si>
  <si>
    <t>2022. május 28. napja</t>
  </si>
  <si>
    <t>Dunakanyar rallyt megrendezése.</t>
  </si>
  <si>
    <t>Nagymarosi Ifjúsági Találkozó Szervező Bizottsága</t>
  </si>
  <si>
    <t>Fő tér felső szakasz része 1500/15 hrsz</t>
  </si>
  <si>
    <t>2022. október 01. napja</t>
  </si>
  <si>
    <t>Nagymarosi Ifjúsági Találkozó megrendezése.</t>
  </si>
  <si>
    <t xml:space="preserve">Iguvill Kft </t>
  </si>
  <si>
    <r>
      <t>11134 és a 11159 hrsz közötti érintett terület</t>
    </r>
    <r>
      <rPr>
        <vertAlign val="superscript"/>
        <sz val="12"/>
        <color theme="1"/>
        <rFont val="Times New Roman"/>
        <family val="1"/>
        <charset val="238"/>
      </rPr>
      <t xml:space="preserve"> </t>
    </r>
  </si>
  <si>
    <t>2022.07.14 – 07.20. napja</t>
  </si>
  <si>
    <t>Munkavégzés.</t>
  </si>
  <si>
    <t>Jövő Építői Kft.</t>
  </si>
  <si>
    <r>
      <t>1,5 m</t>
    </r>
    <r>
      <rPr>
        <vertAlign val="superscript"/>
        <sz val="12"/>
        <color theme="1"/>
        <rFont val="Times New Roman"/>
        <family val="1"/>
        <charset val="238"/>
      </rPr>
      <t>2</t>
    </r>
  </si>
  <si>
    <t>2022.09.02. és 2023.09.02. közötti időtartam</t>
  </si>
  <si>
    <t xml:space="preserve">Kisnonó-ka Kft </t>
  </si>
  <si>
    <t xml:space="preserve">Kirély. u.1 szám alatt lévő </t>
  </si>
  <si>
    <r>
      <t>80 m</t>
    </r>
    <r>
      <rPr>
        <vertAlign val="superscript"/>
        <sz val="12"/>
        <color theme="1"/>
        <rFont val="Times New Roman"/>
        <family val="1"/>
        <charset val="238"/>
      </rPr>
      <t>2</t>
    </r>
  </si>
  <si>
    <t>2022.10.01. és 2023.10.01. közötti időtartam</t>
  </si>
  <si>
    <t>1.044.000 Ft</t>
  </si>
  <si>
    <t>Vendéglátó egység teraszának kialakítása.</t>
  </si>
  <si>
    <r>
      <t>12 m</t>
    </r>
    <r>
      <rPr>
        <vertAlign val="superscript"/>
        <sz val="12"/>
        <color theme="1"/>
        <rFont val="Times New Roman"/>
        <family val="1"/>
        <charset val="238"/>
      </rPr>
      <t>2</t>
    </r>
  </si>
  <si>
    <t xml:space="preserve">Spirituális Fejlődést Támogató Közösség </t>
  </si>
  <si>
    <t>Béla Király  sétányon a Molnár utcától a Német utca között található</t>
  </si>
  <si>
    <r>
      <t>445 m</t>
    </r>
    <r>
      <rPr>
        <vertAlign val="super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 xml:space="preserve"> </t>
    </r>
  </si>
  <si>
    <t>2022.09.24 – 09.25. napja</t>
  </si>
  <si>
    <t>Fesztivál megrendezése.</t>
  </si>
  <si>
    <r>
      <t>Dózsa György utca – Szent Imre Tér – Monsberger tár területe</t>
    </r>
    <r>
      <rPr>
        <vertAlign val="superscript"/>
        <sz val="12"/>
        <color theme="1"/>
        <rFont val="Times New Roman"/>
        <family val="1"/>
        <charset val="238"/>
      </rPr>
      <t xml:space="preserve"> </t>
    </r>
  </si>
  <si>
    <t>2022.07.14 - 17. napja</t>
  </si>
  <si>
    <t>Regejáró Misztrál rendezvény megszervezése.</t>
  </si>
  <si>
    <t xml:space="preserve">Nagy Lajos </t>
  </si>
  <si>
    <t>Magyar.u és a Gesztenye sor sarkától a  vasúti felüljáróig tartó részének a jobb oldalán található</t>
  </si>
  <si>
    <r>
      <t>60 m</t>
    </r>
    <r>
      <rPr>
        <vertAlign val="superscript"/>
        <sz val="12"/>
        <color theme="1"/>
        <rFont val="Times New Roman"/>
        <family val="1"/>
        <charset val="238"/>
      </rPr>
      <t xml:space="preserve">2 </t>
    </r>
  </si>
  <si>
    <t>2022.09.25. napja</t>
  </si>
  <si>
    <t>Futóverseny megrendezése.</t>
  </si>
  <si>
    <t xml:space="preserve">Nagymarosi Iskoláért Alapítvány </t>
  </si>
  <si>
    <t>Mainczi utca és a Gesztenye sor kereszteződésénél lévő parkoló</t>
  </si>
  <si>
    <t>2022.09.21 -  09.23-közötti időszak</t>
  </si>
  <si>
    <t>Iskolai papírgyűjtés.</t>
  </si>
  <si>
    <r>
      <t>Nyár utca teljes hosszának</t>
    </r>
    <r>
      <rPr>
        <vertAlign val="superscript"/>
        <sz val="12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használatához és a kérelmezett útszakasz mindkét irányból történő lezárásá</t>
    </r>
  </si>
  <si>
    <t>Seregi Panna</t>
  </si>
  <si>
    <t>Mainzi utca vége, Fő tér alsófele, Béla Király sétány, Nagymaros-Visegrád vasút állomás közterületei</t>
  </si>
  <si>
    <t>2022. augusztus 1. - 2022. október 31. napja</t>
  </si>
  <si>
    <t xml:space="preserve">Szilágyi Alfréd </t>
  </si>
  <si>
    <t>Panoráma Parkoló</t>
  </si>
  <si>
    <t>2022.10.10 napjától – 12.15.napjáig minden csütörtök</t>
  </si>
  <si>
    <t>Növényi Pálánták átadása.</t>
  </si>
  <si>
    <t xml:space="preserve">Szent Rókus Karitász </t>
  </si>
  <si>
    <t xml:space="preserve">Monsberger Tér vasúti felüljáró előtti a területre </t>
  </si>
  <si>
    <t>2022.11.19 -2022.12.31. napja</t>
  </si>
  <si>
    <t>Bolhapiac tartása.</t>
  </si>
  <si>
    <t>Balatonman Triatlon Kft.</t>
  </si>
  <si>
    <t>1879/5 hrsz-ú kerékpár út melletti terület</t>
  </si>
  <si>
    <t>2022.07.16 -07. 17. napja</t>
  </si>
  <si>
    <t>Rendezvény sátor fellállítása.</t>
  </si>
  <si>
    <t>2023. év</t>
  </si>
  <si>
    <t>2023. január 1. - 2023. december 31. napja</t>
  </si>
  <si>
    <t xml:space="preserve">HUSR Kft </t>
  </si>
  <si>
    <t>Bélakirály sétány-Hajóállomás-1848/2. hrsz alsó része és a -0476/8. hrsz-ú terület a bejárat utáni jobb és bal oldali szakasza /cél befutó és depó/ terület</t>
  </si>
  <si>
    <t>2023.01.20.-01.23. napja</t>
  </si>
  <si>
    <t>Téli Terepfutó verseny megrendezése.</t>
  </si>
  <si>
    <t>Szegedi Miklós</t>
  </si>
  <si>
    <t>Béla sétány Fő tér és Magyar utca közötti támfala</t>
  </si>
  <si>
    <t>2023.01.01. és 2024.01.01. közötti időtartam</t>
  </si>
  <si>
    <t>1879/5. hrsz-ú kerékpár út melletti terület</t>
  </si>
  <si>
    <t>2023.07.15 -07. 16. napja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</si>
</sst>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Ft&quot;;[Red]\-#,##0\ &quot;Ft&quot;"/>
    <numFmt numFmtId="164" formatCode="#,##0;[Red]#,##0"/>
    <numFmt numFmtId="165" formatCode="#,##0\ &quot;Ft&quot;"/>
    <numFmt numFmtId="166" formatCode="_-* #,##0.00\ [$Ft-40E]_-;\-* #,##0.00\ [$Ft-40E]_-;_-* &quot;-&quot;??\ [$Ft-40E]_-;_-@_-"/>
  </numFmts>
  <fonts count="22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rgb="FF131812"/>
      <name val="Times New Roman"/>
      <family val="1"/>
      <charset val="238"/>
    </font>
    <font>
      <sz val="12"/>
      <color theme="1"/>
      <name val="Times New Roman"/>
      <family val="1"/>
      <charset val="238"/>
    </font>
    <font>
      <vertAlign val="superscript"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131812"/>
      <name val="Times New Roman"/>
      <family val="1"/>
      <charset val="238"/>
    </font>
    <font>
      <b/>
      <sz val="10"/>
      <color rgb="FF131812"/>
      <name val="Times New Roman"/>
      <family val="1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1" fillId="0" borderId="0" xfId="0" applyFo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49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/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3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4" fontId="1" fillId="0" borderId="2" xfId="0" applyNumberFormat="1" applyFont="1" applyBorder="1" applyAlignment="1">
      <alignment horizontal="left" vertical="center" wrapText="1"/>
    </xf>
    <xf numFmtId="14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14" fontId="1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7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65" fontId="0" fillId="0" borderId="1" xfId="0" applyNumberFormat="1" applyBorder="1"/>
    <xf numFmtId="165" fontId="8" fillId="0" borderId="1" xfId="0" applyNumberFormat="1" applyFont="1" applyBorder="1"/>
    <xf numFmtId="6" fontId="0" fillId="0" borderId="1" xfId="0" applyNumberFormat="1" applyBorder="1" applyAlignment="1">
      <alignment horizontal="center" vertical="center" wrapText="1"/>
    </xf>
    <xf numFmtId="0" fontId="8" fillId="6" borderId="1" xfId="0" applyFont="1" applyFill="1" applyBorder="1" applyAlignment="1">
      <alignment wrapText="1"/>
    </xf>
    <xf numFmtId="0" fontId="0" fillId="6" borderId="1" xfId="0" applyFill="1" applyBorder="1"/>
    <xf numFmtId="17" fontId="0" fillId="6" borderId="1" xfId="0" applyNumberFormat="1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0" fillId="6" borderId="0" xfId="0" applyFill="1"/>
    <xf numFmtId="14" fontId="0" fillId="6" borderId="1" xfId="0" applyNumberFormat="1" applyFill="1" applyBorder="1" applyAlignment="1">
      <alignment horizontal="center" wrapText="1"/>
    </xf>
    <xf numFmtId="165" fontId="0" fillId="6" borderId="1" xfId="0" applyNumberFormat="1" applyFill="1" applyBorder="1"/>
    <xf numFmtId="165" fontId="8" fillId="6" borderId="1" xfId="0" applyNumberFormat="1" applyFont="1" applyFill="1" applyBorder="1"/>
    <xf numFmtId="0" fontId="8" fillId="0" borderId="1" xfId="0" applyFont="1" applyBorder="1" applyAlignment="1">
      <alignment wrapText="1"/>
    </xf>
    <xf numFmtId="0" fontId="0" fillId="0" borderId="1" xfId="0" applyBorder="1"/>
    <xf numFmtId="14" fontId="0" fillId="0" borderId="1" xfId="0" applyNumberFormat="1" applyBorder="1" applyAlignment="1">
      <alignment horizontal="center" wrapText="1"/>
    </xf>
    <xf numFmtId="0" fontId="8" fillId="7" borderId="1" xfId="0" applyFont="1" applyFill="1" applyBorder="1" applyAlignment="1">
      <alignment wrapText="1"/>
    </xf>
    <xf numFmtId="0" fontId="0" fillId="7" borderId="1" xfId="0" applyFill="1" applyBorder="1"/>
    <xf numFmtId="0" fontId="0" fillId="7" borderId="1" xfId="0" applyFill="1" applyBorder="1" applyAlignment="1">
      <alignment wrapText="1"/>
    </xf>
    <xf numFmtId="0" fontId="0" fillId="7" borderId="0" xfId="0" applyFill="1"/>
    <xf numFmtId="14" fontId="0" fillId="7" borderId="1" xfId="0" applyNumberFormat="1" applyFill="1" applyBorder="1" applyAlignment="1">
      <alignment horizontal="center" wrapText="1"/>
    </xf>
    <xf numFmtId="165" fontId="0" fillId="7" borderId="1" xfId="0" applyNumberFormat="1" applyFill="1" applyBorder="1"/>
    <xf numFmtId="165" fontId="8" fillId="7" borderId="1" xfId="0" applyNumberFormat="1" applyFont="1" applyFill="1" applyBorder="1"/>
    <xf numFmtId="165" fontId="8" fillId="7" borderId="1" xfId="0" applyNumberFormat="1" applyFont="1" applyFill="1" applyBorder="1" applyAlignment="1">
      <alignment wrapText="1"/>
    </xf>
    <xf numFmtId="165" fontId="0" fillId="0" borderId="1" xfId="0" applyNumberFormat="1" applyBorder="1" applyAlignment="1">
      <alignment wrapText="1"/>
    </xf>
    <xf numFmtId="0" fontId="0" fillId="7" borderId="1" xfId="0" applyFill="1" applyBorder="1" applyAlignment="1">
      <alignment horizontal="center" wrapText="1"/>
    </xf>
    <xf numFmtId="165" fontId="0" fillId="6" borderId="1" xfId="0" applyNumberFormat="1" applyFill="1" applyBorder="1" applyAlignment="1">
      <alignment horizontal="center"/>
    </xf>
    <xf numFmtId="165" fontId="0" fillId="7" borderId="1" xfId="0" applyNumberFormat="1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8" fillId="0" borderId="0" xfId="0" applyFont="1"/>
    <xf numFmtId="166" fontId="3" fillId="0" borderId="1" xfId="0" applyNumberFormat="1" applyFont="1" applyBorder="1" applyAlignment="1">
      <alignment horizontal="right" vertical="center" wrapText="1"/>
    </xf>
    <xf numFmtId="166" fontId="4" fillId="0" borderId="1" xfId="0" applyNumberFormat="1" applyFont="1" applyBorder="1" applyAlignment="1">
      <alignment horizontal="right" vertical="center"/>
    </xf>
    <xf numFmtId="166" fontId="2" fillId="0" borderId="1" xfId="0" applyNumberFormat="1" applyFont="1" applyBorder="1" applyAlignment="1">
      <alignment horizontal="left" vertical="center" wrapText="1"/>
    </xf>
    <xf numFmtId="166" fontId="3" fillId="0" borderId="1" xfId="0" applyNumberFormat="1" applyFont="1" applyBorder="1" applyAlignment="1">
      <alignment horizontal="right" vertical="center"/>
    </xf>
    <xf numFmtId="166" fontId="4" fillId="0" borderId="2" xfId="0" applyNumberFormat="1" applyFont="1" applyBorder="1" applyAlignment="1">
      <alignment horizontal="right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right" vertical="center" wrapText="1"/>
    </xf>
    <xf numFmtId="166" fontId="4" fillId="2" borderId="1" xfId="0" applyNumberFormat="1" applyFont="1" applyFill="1" applyBorder="1" applyAlignment="1">
      <alignment horizontal="left" vertical="center" wrapText="1"/>
    </xf>
    <xf numFmtId="166" fontId="3" fillId="0" borderId="1" xfId="0" applyNumberFormat="1" applyFont="1" applyBorder="1" applyAlignment="1">
      <alignment vertical="center" wrapText="1"/>
    </xf>
    <xf numFmtId="166" fontId="4" fillId="2" borderId="1" xfId="0" applyNumberFormat="1" applyFont="1" applyFill="1" applyBorder="1" applyAlignment="1">
      <alignment vertical="center" wrapText="1"/>
    </xf>
    <xf numFmtId="166" fontId="4" fillId="2" borderId="1" xfId="0" applyNumberFormat="1" applyFont="1" applyFill="1" applyBorder="1" applyAlignment="1">
      <alignment vertical="center"/>
    </xf>
    <xf numFmtId="166" fontId="1" fillId="0" borderId="0" xfId="0" applyNumberFormat="1" applyFont="1"/>
    <xf numFmtId="166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4" fillId="0" borderId="1" xfId="0" applyNumberFormat="1" applyFont="1" applyBorder="1" applyAlignment="1">
      <alignment vertical="center" wrapText="1"/>
    </xf>
    <xf numFmtId="166" fontId="1" fillId="0" borderId="0" xfId="0" applyNumberFormat="1" applyFont="1" applyAlignment="1">
      <alignment vertical="center"/>
    </xf>
    <xf numFmtId="0" fontId="2" fillId="0" borderId="1" xfId="0" applyFont="1" applyBorder="1" applyAlignment="1" applyProtection="1">
      <alignment vertical="center"/>
      <protection locked="0"/>
    </xf>
    <xf numFmtId="14" fontId="4" fillId="0" borderId="1" xfId="0" applyNumberFormat="1" applyFont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14" fontId="1" fillId="2" borderId="1" xfId="0" applyNumberFormat="1" applyFont="1" applyFill="1" applyBorder="1" applyAlignment="1">
      <alignment horizontal="right" vertical="center" wrapText="1"/>
    </xf>
    <xf numFmtId="14" fontId="1" fillId="0" borderId="1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4" fillId="7" borderId="1" xfId="0" applyFont="1" applyFill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6" fontId="15" fillId="0" borderId="1" xfId="0" applyNumberFormat="1" applyFont="1" applyBorder="1" applyAlignment="1">
      <alignment vertical="center" wrapText="1"/>
    </xf>
    <xf numFmtId="6" fontId="15" fillId="0" borderId="1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center" wrapText="1"/>
    </xf>
    <xf numFmtId="0" fontId="18" fillId="0" borderId="1" xfId="0" applyFont="1" applyBorder="1" applyAlignment="1">
      <alignment vertical="center" wrapText="1"/>
    </xf>
    <xf numFmtId="6" fontId="12" fillId="0" borderId="1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14" fontId="15" fillId="0" borderId="1" xfId="0" applyNumberFormat="1" applyFont="1" applyBorder="1" applyAlignment="1">
      <alignment horizontal="left" vertical="center" wrapText="1"/>
    </xf>
    <xf numFmtId="6" fontId="15" fillId="0" borderId="0" xfId="0" applyNumberFormat="1" applyFont="1" applyAlignment="1">
      <alignment vertical="center"/>
    </xf>
    <xf numFmtId="0" fontId="15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5" fillId="9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left" vertical="center" wrapText="1"/>
    </xf>
    <xf numFmtId="49" fontId="2" fillId="10" borderId="1" xfId="0" applyNumberFormat="1" applyFont="1" applyFill="1" applyBorder="1" applyAlignment="1">
      <alignment horizontal="left" vertical="center" wrapText="1"/>
    </xf>
    <xf numFmtId="0" fontId="1" fillId="10" borderId="1" xfId="0" applyFont="1" applyFill="1" applyBorder="1" applyAlignment="1">
      <alignment vertical="center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0" fontId="3" fillId="5" borderId="5" xfId="0" applyFont="1" applyFill="1" applyBorder="1" applyAlignment="1" applyProtection="1">
      <alignment horizontal="center" vertical="center" wrapText="1"/>
      <protection locked="0"/>
    </xf>
    <xf numFmtId="0" fontId="3" fillId="5" borderId="6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23F89-B5BE-4E0B-8CAE-771B6FCA0675}">
  <dimension ref="A1:AE74"/>
  <sheetViews>
    <sheetView tabSelected="1" workbookViewId="0">
      <pane xSplit="3" ySplit="3" topLeftCell="D5" activePane="bottomRight" state="frozen"/>
      <selection pane="bottomRight" activeCell="C4" sqref="C4"/>
      <selection pane="bottomLeft" activeCell="A6" sqref="A6"/>
      <selection pane="topRight" activeCell="D1" sqref="D1"/>
    </sheetView>
  </sheetViews>
  <sheetFormatPr defaultColWidth="9" defaultRowHeight="15"/>
  <cols>
    <col min="1" max="1" width="9" style="41"/>
    <col min="2" max="2" width="40.42578125" style="1" customWidth="1"/>
    <col min="3" max="3" width="25.85546875" style="1" customWidth="1"/>
    <col min="4" max="6" width="12.42578125" style="1" customWidth="1"/>
    <col min="7" max="7" width="18" style="1" customWidth="1"/>
    <col min="8" max="8" width="12.42578125" style="1" customWidth="1"/>
    <col min="9" max="9" width="12.42578125" style="25" customWidth="1"/>
    <col min="10" max="10" width="12.42578125" style="1" customWidth="1"/>
    <col min="11" max="12" width="15.28515625" style="1" customWidth="1"/>
    <col min="13" max="13" width="12.42578125" style="1" customWidth="1"/>
    <col min="14" max="14" width="40.42578125" style="1" customWidth="1"/>
    <col min="15" max="15" width="25.42578125" style="1" customWidth="1"/>
    <col min="16" max="17" width="17" style="1" customWidth="1"/>
    <col min="18" max="18" width="20.140625" style="1" customWidth="1"/>
    <col min="19" max="19" width="17" style="120" customWidth="1"/>
    <col min="20" max="20" width="18.85546875" style="1" bestFit="1" customWidth="1"/>
    <col min="21" max="21" width="24" style="1" customWidth="1"/>
    <col min="22" max="22" width="18.7109375" style="1" bestFit="1" customWidth="1"/>
    <col min="23" max="23" width="18.85546875" style="1" bestFit="1" customWidth="1"/>
    <col min="24" max="24" width="33" style="24" bestFit="1" customWidth="1"/>
    <col min="25" max="25" width="36.140625" style="1" bestFit="1" customWidth="1"/>
    <col min="26" max="26" width="27.85546875" style="1" bestFit="1" customWidth="1"/>
    <col min="27" max="27" width="40.140625" style="1" bestFit="1" customWidth="1"/>
    <col min="28" max="28" width="38.42578125" style="1" bestFit="1" customWidth="1"/>
    <col min="29" max="29" width="9.85546875" style="1" bestFit="1" customWidth="1"/>
    <col min="30" max="30" width="74.28515625" style="41" customWidth="1"/>
    <col min="31" max="31" width="18.7109375" style="43" customWidth="1"/>
    <col min="32" max="16384" width="9" style="1"/>
  </cols>
  <sheetData>
    <row r="1" spans="1:31" ht="75">
      <c r="B1" s="63" t="s">
        <v>0</v>
      </c>
      <c r="C1" s="64" t="s">
        <v>1</v>
      </c>
      <c r="I1" s="36"/>
    </row>
    <row r="2" spans="1:31" s="4" customFormat="1" ht="15" customHeight="1">
      <c r="A2" s="124"/>
      <c r="B2" s="171" t="s">
        <v>2</v>
      </c>
      <c r="C2" s="171" t="s">
        <v>3</v>
      </c>
      <c r="D2" s="173" t="s">
        <v>4</v>
      </c>
      <c r="E2" s="174"/>
      <c r="F2" s="174"/>
      <c r="G2" s="174"/>
      <c r="H2" s="174"/>
      <c r="I2" s="174"/>
      <c r="J2" s="174"/>
      <c r="K2" s="174"/>
      <c r="L2" s="174"/>
      <c r="M2" s="175"/>
      <c r="N2" s="171" t="s">
        <v>5</v>
      </c>
      <c r="O2" s="168" t="s">
        <v>6</v>
      </c>
      <c r="P2" s="169"/>
      <c r="Q2" s="169"/>
      <c r="R2" s="169"/>
      <c r="S2" s="169"/>
      <c r="T2" s="169"/>
      <c r="U2" s="169"/>
      <c r="V2" s="169"/>
      <c r="W2" s="169"/>
      <c r="X2" s="170"/>
      <c r="Y2" s="163" t="s">
        <v>7</v>
      </c>
      <c r="Z2" s="164"/>
      <c r="AA2" s="164"/>
      <c r="AB2" s="164"/>
      <c r="AC2" s="165"/>
      <c r="AD2" s="166" t="s">
        <v>8</v>
      </c>
      <c r="AE2" s="167"/>
    </row>
    <row r="3" spans="1:31" s="4" customFormat="1" ht="60">
      <c r="A3" s="124"/>
      <c r="B3" s="172"/>
      <c r="C3" s="172"/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5" t="s">
        <v>14</v>
      </c>
      <c r="J3" s="2" t="s">
        <v>15</v>
      </c>
      <c r="K3" s="2" t="s">
        <v>16</v>
      </c>
      <c r="L3" s="2" t="s">
        <v>17</v>
      </c>
      <c r="M3" s="2" t="s">
        <v>18</v>
      </c>
      <c r="N3" s="172"/>
      <c r="O3" s="3" t="s">
        <v>19</v>
      </c>
      <c r="P3" s="3" t="s">
        <v>20</v>
      </c>
      <c r="Q3" s="3" t="s">
        <v>21</v>
      </c>
      <c r="R3" s="3" t="s">
        <v>22</v>
      </c>
      <c r="S3" s="121" t="s">
        <v>23</v>
      </c>
      <c r="T3" s="3" t="s">
        <v>24</v>
      </c>
      <c r="U3" s="3" t="s">
        <v>25</v>
      </c>
      <c r="V3" s="3" t="s">
        <v>26</v>
      </c>
      <c r="W3" s="3" t="s">
        <v>27</v>
      </c>
      <c r="X3" s="3" t="s">
        <v>28</v>
      </c>
      <c r="Y3" s="6" t="s">
        <v>29</v>
      </c>
      <c r="Z3" s="7" t="s">
        <v>30</v>
      </c>
      <c r="AA3" s="7" t="s">
        <v>31</v>
      </c>
      <c r="AB3" s="7" t="s">
        <v>32</v>
      </c>
      <c r="AC3" s="7" t="s">
        <v>33</v>
      </c>
      <c r="AD3" s="65" t="s">
        <v>34</v>
      </c>
      <c r="AE3" s="66" t="s">
        <v>35</v>
      </c>
    </row>
    <row r="4" spans="1:31" ht="30">
      <c r="A4" s="40">
        <v>1</v>
      </c>
      <c r="B4" s="40" t="s">
        <v>36</v>
      </c>
      <c r="C4" s="40" t="s">
        <v>37</v>
      </c>
      <c r="D4" s="8"/>
      <c r="E4" s="8"/>
      <c r="F4" s="8"/>
      <c r="G4" s="8"/>
      <c r="H4" s="37"/>
      <c r="I4" s="23" t="s">
        <v>38</v>
      </c>
      <c r="J4" s="23"/>
      <c r="K4" s="23"/>
      <c r="L4" s="23"/>
      <c r="M4" s="23"/>
      <c r="N4" s="34" t="s">
        <v>39</v>
      </c>
      <c r="O4" s="30" t="s">
        <v>40</v>
      </c>
      <c r="P4" s="31" t="s">
        <v>41</v>
      </c>
      <c r="Q4" s="31" t="s">
        <v>42</v>
      </c>
      <c r="R4" s="53" t="s">
        <v>43</v>
      </c>
      <c r="S4" s="109">
        <v>26500</v>
      </c>
      <c r="T4" s="109">
        <f>(S4*12)</f>
        <v>318000</v>
      </c>
      <c r="U4" s="58" t="s">
        <v>44</v>
      </c>
      <c r="V4" s="108">
        <v>30340</v>
      </c>
      <c r="W4" s="108">
        <f>(V4*12)</f>
        <v>364080</v>
      </c>
      <c r="X4" s="34" t="s">
        <v>45</v>
      </c>
      <c r="Y4" s="8"/>
      <c r="Z4" s="8"/>
      <c r="AA4" s="8"/>
      <c r="AB4" s="8"/>
      <c r="AC4" s="8"/>
      <c r="AD4" s="34" t="s">
        <v>46</v>
      </c>
      <c r="AE4" s="34"/>
    </row>
    <row r="5" spans="1:31" ht="45">
      <c r="A5" s="40">
        <v>2</v>
      </c>
      <c r="B5" s="40" t="s">
        <v>47</v>
      </c>
      <c r="C5" s="40" t="s">
        <v>37</v>
      </c>
      <c r="D5" s="8"/>
      <c r="E5" s="8"/>
      <c r="F5" s="8"/>
      <c r="G5" s="8"/>
      <c r="H5" s="37">
        <v>15</v>
      </c>
      <c r="I5" s="23" t="s">
        <v>48</v>
      </c>
      <c r="J5" s="23"/>
      <c r="K5" s="23"/>
      <c r="L5" s="23"/>
      <c r="M5" s="23"/>
      <c r="N5" s="34" t="s">
        <v>49</v>
      </c>
      <c r="O5" s="30" t="s">
        <v>50</v>
      </c>
      <c r="P5" s="31" t="s">
        <v>51</v>
      </c>
      <c r="Q5" s="31" t="s">
        <v>52</v>
      </c>
      <c r="R5" s="125" t="s">
        <v>53</v>
      </c>
      <c r="S5" s="109">
        <v>152728</v>
      </c>
      <c r="T5" s="109">
        <f>(S5*12)</f>
        <v>1832736</v>
      </c>
      <c r="U5" s="53" t="s">
        <v>54</v>
      </c>
      <c r="V5" s="109">
        <v>174183</v>
      </c>
      <c r="W5" s="108">
        <f>(V5*12)</f>
        <v>2090196</v>
      </c>
      <c r="X5" s="34" t="s">
        <v>55</v>
      </c>
      <c r="Y5" s="8"/>
      <c r="Z5" s="8"/>
      <c r="AA5" s="8"/>
      <c r="AB5" s="8"/>
      <c r="AC5" s="8"/>
      <c r="AD5" s="34" t="s">
        <v>56</v>
      </c>
      <c r="AE5" s="34"/>
    </row>
    <row r="6" spans="1:31">
      <c r="A6" s="40">
        <v>3</v>
      </c>
      <c r="B6" s="18" t="s">
        <v>57</v>
      </c>
      <c r="C6" s="10" t="s">
        <v>58</v>
      </c>
      <c r="D6" s="9"/>
      <c r="E6" s="16"/>
      <c r="F6" s="16"/>
      <c r="G6" s="12"/>
      <c r="H6" s="17"/>
      <c r="I6" s="16"/>
      <c r="J6" s="16"/>
      <c r="K6" s="16"/>
      <c r="L6" s="16"/>
      <c r="M6" s="16"/>
      <c r="N6" s="10" t="s">
        <v>59</v>
      </c>
      <c r="O6" s="10"/>
      <c r="P6" s="10"/>
      <c r="Q6" s="10"/>
      <c r="R6" s="126"/>
      <c r="S6" s="110"/>
      <c r="T6" s="10"/>
      <c r="U6" s="126"/>
      <c r="V6" s="110"/>
      <c r="W6" s="10"/>
      <c r="X6" s="10"/>
      <c r="Y6" s="18" t="s">
        <v>60</v>
      </c>
      <c r="Z6" s="19" t="s">
        <v>61</v>
      </c>
      <c r="AA6" s="19"/>
      <c r="AB6" s="19"/>
      <c r="AC6" s="19" t="s">
        <v>62</v>
      </c>
      <c r="AD6" s="34"/>
      <c r="AE6" s="34"/>
    </row>
    <row r="7" spans="1:31" ht="90">
      <c r="A7" s="40">
        <v>4</v>
      </c>
      <c r="B7" s="35" t="s">
        <v>63</v>
      </c>
      <c r="C7" s="40" t="s">
        <v>37</v>
      </c>
      <c r="D7" s="11" t="s">
        <v>64</v>
      </c>
      <c r="E7" s="11" t="s">
        <v>65</v>
      </c>
      <c r="F7" s="11" t="s">
        <v>66</v>
      </c>
      <c r="G7" s="11">
        <v>2002</v>
      </c>
      <c r="H7" s="12">
        <v>430</v>
      </c>
      <c r="I7" s="9" t="s">
        <v>67</v>
      </c>
      <c r="J7" s="9"/>
      <c r="K7" s="9"/>
      <c r="L7" s="9"/>
      <c r="M7" s="9"/>
      <c r="N7" s="13" t="s">
        <v>68</v>
      </c>
      <c r="O7" s="32" t="s">
        <v>69</v>
      </c>
      <c r="P7" s="31" t="s">
        <v>70</v>
      </c>
      <c r="Q7" s="31" t="s">
        <v>71</v>
      </c>
      <c r="R7" s="53" t="s">
        <v>72</v>
      </c>
      <c r="S7" s="109">
        <v>300000</v>
      </c>
      <c r="T7" s="109">
        <f>(S7*12)</f>
        <v>3600000</v>
      </c>
      <c r="U7" s="53" t="s">
        <v>71</v>
      </c>
      <c r="V7" s="109">
        <v>343500</v>
      </c>
      <c r="W7" s="108">
        <f>(V7*12)</f>
        <v>4122000</v>
      </c>
      <c r="X7" s="34" t="s">
        <v>73</v>
      </c>
      <c r="Y7" s="14" t="s">
        <v>60</v>
      </c>
      <c r="Z7" s="15" t="s">
        <v>74</v>
      </c>
      <c r="AA7" s="15" t="s">
        <v>75</v>
      </c>
      <c r="AB7" s="15" t="s">
        <v>76</v>
      </c>
      <c r="AC7" s="15" t="s">
        <v>62</v>
      </c>
      <c r="AD7" s="34"/>
      <c r="AE7" s="34"/>
    </row>
    <row r="8" spans="1:31" ht="120">
      <c r="A8" s="40">
        <v>5</v>
      </c>
      <c r="B8" s="35" t="s">
        <v>63</v>
      </c>
      <c r="C8" s="40" t="s">
        <v>37</v>
      </c>
      <c r="D8" s="11" t="s">
        <v>64</v>
      </c>
      <c r="E8" s="11" t="s">
        <v>65</v>
      </c>
      <c r="F8" s="11" t="s">
        <v>66</v>
      </c>
      <c r="G8" s="11">
        <v>2002</v>
      </c>
      <c r="H8" s="12">
        <v>18</v>
      </c>
      <c r="I8" s="9" t="s">
        <v>67</v>
      </c>
      <c r="J8" s="9"/>
      <c r="K8" s="9"/>
      <c r="L8" s="9"/>
      <c r="M8" s="9"/>
      <c r="N8" s="13" t="s">
        <v>77</v>
      </c>
      <c r="O8" s="32" t="s">
        <v>78</v>
      </c>
      <c r="P8" s="31" t="s">
        <v>79</v>
      </c>
      <c r="Q8" s="31" t="s">
        <v>80</v>
      </c>
      <c r="R8" s="53" t="s">
        <v>81</v>
      </c>
      <c r="S8" s="109">
        <v>40000</v>
      </c>
      <c r="T8" s="109">
        <f t="shared" ref="T8:T11" si="0">(S8*12)</f>
        <v>480000</v>
      </c>
      <c r="U8" s="53" t="s">
        <v>82</v>
      </c>
      <c r="V8" s="109">
        <v>45800</v>
      </c>
      <c r="W8" s="108">
        <f>(V8*12)</f>
        <v>549600</v>
      </c>
      <c r="X8" s="59" t="s">
        <v>83</v>
      </c>
      <c r="Y8" s="14" t="s">
        <v>60</v>
      </c>
      <c r="Z8" s="15" t="s">
        <v>74</v>
      </c>
      <c r="AA8" s="15" t="s">
        <v>75</v>
      </c>
      <c r="AB8" s="15" t="s">
        <v>76</v>
      </c>
      <c r="AC8" s="15" t="s">
        <v>62</v>
      </c>
      <c r="AD8" s="34"/>
      <c r="AE8" s="34"/>
    </row>
    <row r="9" spans="1:31">
      <c r="A9" s="40">
        <v>6</v>
      </c>
      <c r="B9" s="35" t="s">
        <v>63</v>
      </c>
      <c r="C9" s="62" t="s">
        <v>84</v>
      </c>
      <c r="D9" s="11" t="s">
        <v>64</v>
      </c>
      <c r="E9" s="11" t="s">
        <v>65</v>
      </c>
      <c r="F9" s="11" t="s">
        <v>66</v>
      </c>
      <c r="G9" s="11">
        <v>2002</v>
      </c>
      <c r="H9" s="12">
        <v>48</v>
      </c>
      <c r="I9" s="9" t="s">
        <v>67</v>
      </c>
      <c r="J9" s="9"/>
      <c r="K9" s="9"/>
      <c r="L9" s="9"/>
      <c r="M9" s="9"/>
      <c r="N9" s="13" t="s">
        <v>85</v>
      </c>
      <c r="O9" s="32" t="s">
        <v>86</v>
      </c>
      <c r="P9" s="31">
        <v>43497</v>
      </c>
      <c r="Q9" s="31"/>
      <c r="R9" s="53" t="s">
        <v>87</v>
      </c>
      <c r="S9" s="109">
        <v>0</v>
      </c>
      <c r="T9" s="109">
        <f t="shared" si="0"/>
        <v>0</v>
      </c>
      <c r="U9" s="53"/>
      <c r="V9" s="109">
        <v>0</v>
      </c>
      <c r="W9" s="108">
        <f>(V9*12)</f>
        <v>0</v>
      </c>
      <c r="X9" s="59"/>
      <c r="Y9" s="14" t="s">
        <v>60</v>
      </c>
      <c r="Z9" s="15" t="s">
        <v>74</v>
      </c>
      <c r="AA9" s="15" t="s">
        <v>75</v>
      </c>
      <c r="AB9" s="15" t="s">
        <v>76</v>
      </c>
      <c r="AC9" s="15" t="s">
        <v>62</v>
      </c>
      <c r="AD9" s="34" t="s">
        <v>88</v>
      </c>
      <c r="AE9" s="34"/>
    </row>
    <row r="10" spans="1:31" ht="30">
      <c r="A10" s="40">
        <v>7</v>
      </c>
      <c r="B10" s="40" t="s">
        <v>63</v>
      </c>
      <c r="C10" s="40" t="s">
        <v>37</v>
      </c>
      <c r="D10" s="8"/>
      <c r="E10" s="8"/>
      <c r="F10" s="8"/>
      <c r="G10" s="8"/>
      <c r="H10" s="37"/>
      <c r="I10" s="23" t="s">
        <v>67</v>
      </c>
      <c r="J10" s="23"/>
      <c r="K10" s="23"/>
      <c r="L10" s="23"/>
      <c r="M10" s="23"/>
      <c r="N10" s="34" t="s">
        <v>89</v>
      </c>
      <c r="O10" s="30" t="s">
        <v>90</v>
      </c>
      <c r="P10" s="31" t="s">
        <v>91</v>
      </c>
      <c r="Q10" s="31" t="s">
        <v>92</v>
      </c>
      <c r="R10" s="53" t="s">
        <v>93</v>
      </c>
      <c r="S10" s="109">
        <v>10700</v>
      </c>
      <c r="T10" s="109">
        <f t="shared" si="0"/>
        <v>128400</v>
      </c>
      <c r="U10" s="60" t="s">
        <v>54</v>
      </c>
      <c r="V10" s="111"/>
      <c r="W10" s="60"/>
      <c r="X10" s="34" t="s">
        <v>94</v>
      </c>
      <c r="Y10" s="8"/>
      <c r="Z10" s="8"/>
      <c r="AA10" s="8"/>
      <c r="AB10" s="8"/>
      <c r="AC10" s="8"/>
      <c r="AD10" s="34" t="s">
        <v>95</v>
      </c>
      <c r="AE10" s="34"/>
    </row>
    <row r="11" spans="1:31" ht="30">
      <c r="A11" s="40">
        <v>8</v>
      </c>
      <c r="B11" s="40" t="s">
        <v>96</v>
      </c>
      <c r="C11" s="40" t="s">
        <v>97</v>
      </c>
      <c r="D11" s="8"/>
      <c r="E11" s="8"/>
      <c r="F11" s="8"/>
      <c r="G11" s="8"/>
      <c r="H11" s="37">
        <v>40</v>
      </c>
      <c r="I11" s="23" t="s">
        <v>98</v>
      </c>
      <c r="J11" s="23"/>
      <c r="K11" s="23"/>
      <c r="L11" s="23"/>
      <c r="M11" s="23"/>
      <c r="N11" s="34" t="s">
        <v>99</v>
      </c>
      <c r="O11" s="30" t="s">
        <v>100</v>
      </c>
      <c r="P11" s="31" t="s">
        <v>101</v>
      </c>
      <c r="Q11" s="31" t="s">
        <v>102</v>
      </c>
      <c r="R11" s="125" t="s">
        <v>103</v>
      </c>
      <c r="S11" s="109">
        <v>8616</v>
      </c>
      <c r="T11" s="109">
        <f t="shared" si="0"/>
        <v>103392</v>
      </c>
      <c r="U11" s="60" t="s">
        <v>54</v>
      </c>
      <c r="V11" s="111">
        <v>9866</v>
      </c>
      <c r="W11" s="108">
        <f>(V11*12)</f>
        <v>118392</v>
      </c>
      <c r="X11" s="34" t="s">
        <v>104</v>
      </c>
      <c r="Y11" s="8"/>
      <c r="Z11" s="8"/>
      <c r="AA11" s="8"/>
      <c r="AB11" s="8"/>
      <c r="AC11" s="8"/>
      <c r="AD11" s="34" t="s">
        <v>105</v>
      </c>
      <c r="AE11" s="34"/>
    </row>
    <row r="12" spans="1:31">
      <c r="A12" s="40">
        <v>9</v>
      </c>
      <c r="B12" s="14" t="s">
        <v>106</v>
      </c>
      <c r="C12" s="13" t="s">
        <v>58</v>
      </c>
      <c r="D12" s="11" t="s">
        <v>64</v>
      </c>
      <c r="E12" s="11" t="s">
        <v>65</v>
      </c>
      <c r="F12" s="11" t="s">
        <v>66</v>
      </c>
      <c r="G12" s="11">
        <v>2017</v>
      </c>
      <c r="H12" s="12">
        <v>61</v>
      </c>
      <c r="I12" s="9"/>
      <c r="J12" s="9"/>
      <c r="K12" s="9"/>
      <c r="L12" s="9"/>
      <c r="M12" s="9"/>
      <c r="N12" s="13" t="s">
        <v>107</v>
      </c>
      <c r="O12" s="13"/>
      <c r="P12" s="13"/>
      <c r="Q12" s="13"/>
      <c r="R12" s="127"/>
      <c r="S12" s="110"/>
      <c r="T12" s="13"/>
      <c r="U12" s="127"/>
      <c r="V12" s="110"/>
      <c r="W12" s="13"/>
      <c r="X12" s="13"/>
      <c r="Y12" s="14" t="s">
        <v>60</v>
      </c>
      <c r="Z12" s="15" t="s">
        <v>74</v>
      </c>
      <c r="AA12" s="15" t="s">
        <v>108</v>
      </c>
      <c r="AB12" s="15" t="s">
        <v>109</v>
      </c>
      <c r="AC12" s="15" t="s">
        <v>62</v>
      </c>
      <c r="AD12" s="34"/>
      <c r="AE12" s="34"/>
    </row>
    <row r="13" spans="1:31">
      <c r="A13" s="40">
        <v>10</v>
      </c>
      <c r="B13" s="10" t="s">
        <v>110</v>
      </c>
      <c r="C13" s="10" t="s">
        <v>111</v>
      </c>
      <c r="D13" s="12" t="s">
        <v>64</v>
      </c>
      <c r="E13" s="11" t="s">
        <v>65</v>
      </c>
      <c r="F13" s="11" t="s">
        <v>66</v>
      </c>
      <c r="G13" s="12">
        <v>2017</v>
      </c>
      <c r="H13" s="12">
        <v>228</v>
      </c>
      <c r="I13" s="9"/>
      <c r="J13" s="9"/>
      <c r="K13" s="9"/>
      <c r="L13" s="9"/>
      <c r="M13" s="9"/>
      <c r="N13" s="13" t="s">
        <v>112</v>
      </c>
      <c r="O13" s="13"/>
      <c r="P13" s="13"/>
      <c r="Q13" s="13"/>
      <c r="R13" s="127"/>
      <c r="S13" s="110"/>
      <c r="T13" s="13"/>
      <c r="U13" s="127"/>
      <c r="V13" s="110"/>
      <c r="W13" s="13"/>
      <c r="X13" s="13"/>
      <c r="Y13" s="8"/>
      <c r="Z13" s="8"/>
      <c r="AA13" s="8"/>
      <c r="AB13" s="8"/>
      <c r="AC13" s="8"/>
      <c r="AD13" s="34"/>
      <c r="AE13" s="34"/>
    </row>
    <row r="14" spans="1:31" ht="30">
      <c r="A14" s="40">
        <v>11</v>
      </c>
      <c r="B14" s="20" t="s">
        <v>113</v>
      </c>
      <c r="C14" s="20" t="s">
        <v>111</v>
      </c>
      <c r="D14" s="12" t="s">
        <v>64</v>
      </c>
      <c r="E14" s="11" t="s">
        <v>65</v>
      </c>
      <c r="F14" s="11" t="s">
        <v>114</v>
      </c>
      <c r="G14" s="12">
        <v>2014</v>
      </c>
      <c r="H14" s="12">
        <v>660</v>
      </c>
      <c r="I14" s="9"/>
      <c r="J14" s="9"/>
      <c r="K14" s="9"/>
      <c r="L14" s="9"/>
      <c r="M14" s="9"/>
      <c r="N14" s="13" t="s">
        <v>112</v>
      </c>
      <c r="O14" s="13"/>
      <c r="P14" s="13"/>
      <c r="Q14" s="13"/>
      <c r="R14" s="127"/>
      <c r="S14" s="110"/>
      <c r="T14" s="13"/>
      <c r="U14" s="127"/>
      <c r="V14" s="110"/>
      <c r="W14" s="13"/>
      <c r="X14" s="13"/>
      <c r="Y14" s="8"/>
      <c r="Z14" s="8"/>
      <c r="AA14" s="8"/>
      <c r="AB14" s="8"/>
      <c r="AC14" s="8"/>
      <c r="AD14" s="34"/>
      <c r="AE14" s="34"/>
    </row>
    <row r="15" spans="1:31">
      <c r="A15" s="40">
        <v>12</v>
      </c>
      <c r="B15" s="18" t="s">
        <v>115</v>
      </c>
      <c r="C15" s="161" t="s">
        <v>84</v>
      </c>
      <c r="D15" s="9" t="s">
        <v>116</v>
      </c>
      <c r="E15" s="16" t="s">
        <v>65</v>
      </c>
      <c r="F15" s="16" t="s">
        <v>66</v>
      </c>
      <c r="G15" s="12">
        <v>2017</v>
      </c>
      <c r="H15" s="17">
        <v>200</v>
      </c>
      <c r="I15" s="16"/>
      <c r="J15" s="16"/>
      <c r="K15" s="16"/>
      <c r="L15" s="16"/>
      <c r="M15" s="16"/>
      <c r="N15" s="10" t="s">
        <v>117</v>
      </c>
      <c r="O15" s="10"/>
      <c r="P15" s="10"/>
      <c r="Q15" s="10"/>
      <c r="R15" s="126"/>
      <c r="S15" s="110"/>
      <c r="T15" s="10"/>
      <c r="U15" s="126"/>
      <c r="V15" s="110"/>
      <c r="W15" s="10"/>
      <c r="X15" s="10"/>
      <c r="Y15" s="18" t="s">
        <v>60</v>
      </c>
      <c r="Z15" s="19" t="s">
        <v>118</v>
      </c>
      <c r="AA15" s="19" t="s">
        <v>119</v>
      </c>
      <c r="AB15" s="19"/>
      <c r="AC15" s="19"/>
      <c r="AD15" s="34"/>
      <c r="AE15" s="34"/>
    </row>
    <row r="16" spans="1:31">
      <c r="A16" s="40">
        <v>13</v>
      </c>
      <c r="B16" s="18" t="s">
        <v>120</v>
      </c>
      <c r="C16" s="161" t="s">
        <v>84</v>
      </c>
      <c r="D16" s="9" t="s">
        <v>116</v>
      </c>
      <c r="E16" s="16" t="s">
        <v>65</v>
      </c>
      <c r="F16" s="16" t="s">
        <v>66</v>
      </c>
      <c r="G16" s="12">
        <v>2017</v>
      </c>
      <c r="H16" s="17">
        <v>200</v>
      </c>
      <c r="I16" s="16"/>
      <c r="J16" s="16"/>
      <c r="K16" s="16"/>
      <c r="L16" s="16"/>
      <c r="M16" s="16"/>
      <c r="N16" s="10" t="s">
        <v>117</v>
      </c>
      <c r="O16" s="10"/>
      <c r="P16" s="10"/>
      <c r="Q16" s="10"/>
      <c r="R16" s="126"/>
      <c r="S16" s="110"/>
      <c r="T16" s="10"/>
      <c r="U16" s="126"/>
      <c r="V16" s="110"/>
      <c r="W16" s="10"/>
      <c r="X16" s="10"/>
      <c r="Y16" s="18" t="s">
        <v>60</v>
      </c>
      <c r="Z16" s="19" t="s">
        <v>118</v>
      </c>
      <c r="AA16" s="19" t="s">
        <v>119</v>
      </c>
      <c r="AB16" s="19"/>
      <c r="AC16" s="19"/>
      <c r="AD16" s="34"/>
      <c r="AE16" s="34"/>
    </row>
    <row r="17" spans="1:31" ht="90">
      <c r="A17" s="40">
        <v>14</v>
      </c>
      <c r="B17" s="13" t="s">
        <v>121</v>
      </c>
      <c r="C17" s="40" t="s">
        <v>37</v>
      </c>
      <c r="D17" s="11" t="s">
        <v>116</v>
      </c>
      <c r="E17" s="11" t="s">
        <v>122</v>
      </c>
      <c r="F17" s="11" t="s">
        <v>66</v>
      </c>
      <c r="G17" s="11">
        <v>2019</v>
      </c>
      <c r="H17" s="12">
        <v>44.11</v>
      </c>
      <c r="I17" s="9" t="s">
        <v>123</v>
      </c>
      <c r="J17" s="9"/>
      <c r="K17" s="9"/>
      <c r="L17" s="9"/>
      <c r="M17" s="9"/>
      <c r="N17" s="13" t="s">
        <v>124</v>
      </c>
      <c r="O17" s="44" t="s">
        <v>125</v>
      </c>
      <c r="P17" s="49">
        <v>44806</v>
      </c>
      <c r="Q17" s="49" t="s">
        <v>126</v>
      </c>
      <c r="R17" s="54" t="s">
        <v>127</v>
      </c>
      <c r="S17" s="112">
        <v>12180</v>
      </c>
      <c r="T17" s="109">
        <f t="shared" ref="T17:T21" si="1">(S17*12)</f>
        <v>146160</v>
      </c>
      <c r="U17" s="54" t="s">
        <v>54</v>
      </c>
      <c r="V17" s="112">
        <v>13950</v>
      </c>
      <c r="W17" s="108">
        <f>(V17*12)</f>
        <v>167400</v>
      </c>
      <c r="X17" s="61" t="s">
        <v>128</v>
      </c>
      <c r="Y17" s="8"/>
      <c r="Z17" s="8"/>
      <c r="AA17" s="8"/>
      <c r="AB17" s="8"/>
      <c r="AC17" s="8"/>
      <c r="AD17" s="34"/>
      <c r="AE17" s="34"/>
    </row>
    <row r="18" spans="1:31" ht="75">
      <c r="A18" s="40">
        <v>15</v>
      </c>
      <c r="B18" s="13" t="s">
        <v>121</v>
      </c>
      <c r="C18" s="40" t="s">
        <v>37</v>
      </c>
      <c r="D18" s="11" t="s">
        <v>116</v>
      </c>
      <c r="E18" s="11" t="s">
        <v>122</v>
      </c>
      <c r="F18" s="11" t="s">
        <v>66</v>
      </c>
      <c r="G18" s="11">
        <v>2019</v>
      </c>
      <c r="H18" s="12">
        <v>46</v>
      </c>
      <c r="I18" s="9" t="s">
        <v>129</v>
      </c>
      <c r="J18" s="9"/>
      <c r="K18" s="9"/>
      <c r="L18" s="9"/>
      <c r="M18" s="9"/>
      <c r="N18" s="13" t="s">
        <v>124</v>
      </c>
      <c r="O18" s="30" t="s">
        <v>130</v>
      </c>
      <c r="P18" s="31" t="s">
        <v>131</v>
      </c>
      <c r="Q18" s="31" t="s">
        <v>132</v>
      </c>
      <c r="R18" s="53" t="s">
        <v>133</v>
      </c>
      <c r="S18" s="109">
        <v>27190</v>
      </c>
      <c r="T18" s="109">
        <f t="shared" si="1"/>
        <v>326280</v>
      </c>
      <c r="U18" s="58" t="s">
        <v>134</v>
      </c>
      <c r="V18" s="108">
        <v>31130</v>
      </c>
      <c r="W18" s="108">
        <f>(V18*12)</f>
        <v>373560</v>
      </c>
      <c r="X18" s="34" t="s">
        <v>135</v>
      </c>
      <c r="Y18" s="8"/>
      <c r="Z18" s="8"/>
      <c r="AA18" s="8"/>
      <c r="AB18" s="8"/>
      <c r="AC18" s="8"/>
      <c r="AD18" s="34"/>
      <c r="AE18" s="34"/>
    </row>
    <row r="19" spans="1:31">
      <c r="A19" s="40">
        <v>16</v>
      </c>
      <c r="B19" s="20" t="s">
        <v>121</v>
      </c>
      <c r="C19" s="40" t="s">
        <v>37</v>
      </c>
      <c r="D19" s="9" t="s">
        <v>116</v>
      </c>
      <c r="E19" s="16" t="s">
        <v>122</v>
      </c>
      <c r="F19" s="16" t="s">
        <v>66</v>
      </c>
      <c r="G19" s="12">
        <v>2019</v>
      </c>
      <c r="H19" s="12">
        <v>42</v>
      </c>
      <c r="I19" s="9"/>
      <c r="J19" s="9"/>
      <c r="K19" s="9"/>
      <c r="L19" s="9"/>
      <c r="M19" s="9"/>
      <c r="N19" s="10" t="s">
        <v>136</v>
      </c>
      <c r="O19" s="10"/>
      <c r="P19" s="10"/>
      <c r="Q19" s="10"/>
      <c r="R19" s="126"/>
      <c r="S19" s="110"/>
      <c r="T19" s="10"/>
      <c r="U19" s="126"/>
      <c r="V19" s="110"/>
      <c r="W19" s="10"/>
      <c r="X19" s="10"/>
      <c r="Y19" s="8"/>
      <c r="Z19" s="8"/>
      <c r="AA19" s="8"/>
      <c r="AB19" s="8"/>
      <c r="AC19" s="8"/>
      <c r="AD19" s="34"/>
      <c r="AE19" s="34"/>
    </row>
    <row r="20" spans="1:31" ht="30">
      <c r="A20" s="40">
        <v>17</v>
      </c>
      <c r="B20" s="40" t="s">
        <v>137</v>
      </c>
      <c r="C20" s="40" t="s">
        <v>97</v>
      </c>
      <c r="D20" s="8"/>
      <c r="E20" s="8"/>
      <c r="F20" s="8"/>
      <c r="G20" s="8"/>
      <c r="H20" s="37">
        <v>79</v>
      </c>
      <c r="I20" s="23">
        <v>752</v>
      </c>
      <c r="J20" s="23"/>
      <c r="K20" s="23"/>
      <c r="L20" s="23"/>
      <c r="M20" s="23"/>
      <c r="N20" s="34" t="s">
        <v>138</v>
      </c>
      <c r="O20" s="30" t="s">
        <v>139</v>
      </c>
      <c r="P20" s="31" t="s">
        <v>140</v>
      </c>
      <c r="Q20" s="31" t="s">
        <v>92</v>
      </c>
      <c r="R20" s="125" t="s">
        <v>141</v>
      </c>
      <c r="S20" s="109">
        <v>908</v>
      </c>
      <c r="T20" s="109">
        <f t="shared" si="1"/>
        <v>10896</v>
      </c>
      <c r="U20" s="53" t="s">
        <v>142</v>
      </c>
      <c r="V20" s="109">
        <v>1040</v>
      </c>
      <c r="W20" s="108">
        <f>(V20*12)</f>
        <v>12480</v>
      </c>
      <c r="X20" s="34" t="s">
        <v>143</v>
      </c>
      <c r="Y20" s="8"/>
      <c r="Z20" s="8"/>
      <c r="AA20" s="8"/>
      <c r="AB20" s="8"/>
      <c r="AC20" s="8"/>
      <c r="AD20" s="34" t="s">
        <v>144</v>
      </c>
      <c r="AE20" s="34"/>
    </row>
    <row r="21" spans="1:31" ht="30">
      <c r="A21" s="40">
        <v>18</v>
      </c>
      <c r="B21" s="40" t="s">
        <v>137</v>
      </c>
      <c r="C21" s="40" t="s">
        <v>97</v>
      </c>
      <c r="D21" s="8"/>
      <c r="E21" s="8"/>
      <c r="F21" s="8"/>
      <c r="G21" s="8"/>
      <c r="H21" s="37"/>
      <c r="I21" s="23"/>
      <c r="J21" s="23"/>
      <c r="K21" s="23"/>
      <c r="L21" s="23"/>
      <c r="M21" s="23"/>
      <c r="N21" s="34"/>
      <c r="O21" s="30" t="s">
        <v>145</v>
      </c>
      <c r="P21" s="31" t="s">
        <v>146</v>
      </c>
      <c r="Q21" s="31" t="s">
        <v>92</v>
      </c>
      <c r="R21" s="125" t="s">
        <v>141</v>
      </c>
      <c r="S21" s="109">
        <v>908</v>
      </c>
      <c r="T21" s="109">
        <f t="shared" si="1"/>
        <v>10896</v>
      </c>
      <c r="U21" s="53" t="s">
        <v>147</v>
      </c>
      <c r="V21" s="109">
        <v>1040</v>
      </c>
      <c r="W21" s="108">
        <f>(V21*12)</f>
        <v>12480</v>
      </c>
      <c r="X21" s="34" t="s">
        <v>143</v>
      </c>
      <c r="Y21" s="8"/>
      <c r="Z21" s="8"/>
      <c r="AA21" s="8"/>
      <c r="AB21" s="8"/>
      <c r="AC21" s="8"/>
      <c r="AD21" s="34" t="s">
        <v>148</v>
      </c>
      <c r="AE21" s="34"/>
    </row>
    <row r="22" spans="1:31" ht="30">
      <c r="A22" s="40">
        <v>19</v>
      </c>
      <c r="B22" s="20" t="s">
        <v>149</v>
      </c>
      <c r="C22" s="20" t="s">
        <v>111</v>
      </c>
      <c r="D22" s="12" t="s">
        <v>64</v>
      </c>
      <c r="E22" s="11" t="s">
        <v>65</v>
      </c>
      <c r="F22" s="11" t="s">
        <v>66</v>
      </c>
      <c r="G22" s="12">
        <v>2021</v>
      </c>
      <c r="H22" s="12">
        <v>1331</v>
      </c>
      <c r="I22" s="9"/>
      <c r="J22" s="9"/>
      <c r="K22" s="9"/>
      <c r="L22" s="9"/>
      <c r="M22" s="9"/>
      <c r="N22" s="10" t="s">
        <v>150</v>
      </c>
      <c r="O22" s="10"/>
      <c r="P22" s="10"/>
      <c r="Q22" s="10"/>
      <c r="R22" s="126"/>
      <c r="S22" s="110"/>
      <c r="T22" s="10"/>
      <c r="U22" s="126"/>
      <c r="V22" s="110"/>
      <c r="W22" s="10"/>
      <c r="X22" s="10"/>
      <c r="Y22" s="8"/>
      <c r="Z22" s="8"/>
      <c r="AA22" s="8"/>
      <c r="AB22" s="8"/>
      <c r="AC22" s="8"/>
      <c r="AD22" s="34"/>
      <c r="AE22" s="34"/>
    </row>
    <row r="23" spans="1:31">
      <c r="A23" s="40">
        <v>20</v>
      </c>
      <c r="B23" s="20" t="s">
        <v>149</v>
      </c>
      <c r="C23" s="20" t="s">
        <v>111</v>
      </c>
      <c r="D23" s="12" t="s">
        <v>64</v>
      </c>
      <c r="E23" s="11" t="s">
        <v>151</v>
      </c>
      <c r="F23" s="11" t="s">
        <v>152</v>
      </c>
      <c r="G23" s="12">
        <v>1920</v>
      </c>
      <c r="H23" s="12">
        <v>112</v>
      </c>
      <c r="I23" s="9"/>
      <c r="J23" s="9"/>
      <c r="K23" s="9"/>
      <c r="L23" s="9"/>
      <c r="M23" s="9"/>
      <c r="N23" s="13" t="s">
        <v>153</v>
      </c>
      <c r="O23" s="13"/>
      <c r="P23" s="13"/>
      <c r="Q23" s="13"/>
      <c r="R23" s="127"/>
      <c r="S23" s="110"/>
      <c r="T23" s="13"/>
      <c r="U23" s="127"/>
      <c r="V23" s="110"/>
      <c r="W23" s="13"/>
      <c r="X23" s="13"/>
      <c r="Y23" s="8"/>
      <c r="Z23" s="8"/>
      <c r="AA23" s="8"/>
      <c r="AB23" s="8"/>
      <c r="AC23" s="8"/>
      <c r="AD23" s="34"/>
      <c r="AE23" s="34"/>
    </row>
    <row r="24" spans="1:31" ht="45">
      <c r="A24" s="40">
        <v>21</v>
      </c>
      <c r="B24" s="40" t="s">
        <v>149</v>
      </c>
      <c r="C24" s="40" t="s">
        <v>154</v>
      </c>
      <c r="D24" s="8"/>
      <c r="E24" s="8"/>
      <c r="F24" s="8"/>
      <c r="G24" s="8"/>
      <c r="H24" s="37">
        <v>94</v>
      </c>
      <c r="I24" s="23"/>
      <c r="J24" s="23"/>
      <c r="K24" s="23"/>
      <c r="L24" s="23"/>
      <c r="M24" s="23"/>
      <c r="N24" s="34"/>
      <c r="O24" s="30" t="s">
        <v>155</v>
      </c>
      <c r="P24" s="31" t="s">
        <v>156</v>
      </c>
      <c r="Q24" s="31" t="s">
        <v>157</v>
      </c>
      <c r="R24" s="125" t="s">
        <v>158</v>
      </c>
      <c r="S24" s="109">
        <v>24533</v>
      </c>
      <c r="T24" s="109">
        <f t="shared" ref="T24" si="2">(S24*12)</f>
        <v>294396</v>
      </c>
      <c r="U24" s="53" t="s">
        <v>54</v>
      </c>
      <c r="V24" s="109">
        <v>28090</v>
      </c>
      <c r="W24" s="108">
        <f>(V24*12)</f>
        <v>337080</v>
      </c>
      <c r="X24" s="34" t="s">
        <v>159</v>
      </c>
      <c r="Y24" s="8"/>
      <c r="Z24" s="8"/>
      <c r="AA24" s="8"/>
      <c r="AB24" s="8"/>
      <c r="AC24" s="8"/>
      <c r="AD24" s="34" t="s">
        <v>160</v>
      </c>
      <c r="AE24" s="34" t="s">
        <v>161</v>
      </c>
    </row>
    <row r="25" spans="1:31" ht="60">
      <c r="A25" s="40">
        <v>22</v>
      </c>
      <c r="B25" s="136" t="s">
        <v>149</v>
      </c>
      <c r="C25" s="40" t="s">
        <v>111</v>
      </c>
      <c r="D25" s="8"/>
      <c r="E25" s="8"/>
      <c r="F25" s="8"/>
      <c r="G25" s="8"/>
      <c r="H25" s="38">
        <v>171</v>
      </c>
      <c r="I25" s="22" t="s">
        <v>162</v>
      </c>
      <c r="J25" s="22"/>
      <c r="K25" s="22"/>
      <c r="L25" s="22"/>
      <c r="M25" s="22"/>
      <c r="N25" s="34"/>
      <c r="O25" s="45" t="s">
        <v>163</v>
      </c>
      <c r="P25" s="50" t="s">
        <v>164</v>
      </c>
      <c r="Q25" s="50" t="s">
        <v>165</v>
      </c>
      <c r="R25" s="128"/>
      <c r="S25" s="113" t="s">
        <v>166</v>
      </c>
      <c r="T25" s="55"/>
      <c r="U25" s="131" t="s">
        <v>167</v>
      </c>
      <c r="V25" s="113"/>
      <c r="W25" s="55"/>
      <c r="X25" s="51" t="s">
        <v>168</v>
      </c>
      <c r="Y25" s="8"/>
      <c r="Z25" s="8"/>
      <c r="AA25" s="8"/>
      <c r="AB25" s="8"/>
      <c r="AC25" s="8"/>
      <c r="AD25" s="51" t="s">
        <v>169</v>
      </c>
      <c r="AE25" s="34"/>
    </row>
    <row r="26" spans="1:31">
      <c r="A26" s="40">
        <v>23</v>
      </c>
      <c r="B26" s="20" t="s">
        <v>170</v>
      </c>
      <c r="C26" s="20" t="s">
        <v>111</v>
      </c>
      <c r="D26" s="9" t="s">
        <v>116</v>
      </c>
      <c r="E26" s="16" t="s">
        <v>65</v>
      </c>
      <c r="F26" s="16" t="s">
        <v>66</v>
      </c>
      <c r="G26" s="28">
        <v>2021</v>
      </c>
      <c r="H26" s="12">
        <v>1086</v>
      </c>
      <c r="I26" s="9"/>
      <c r="J26" s="9"/>
      <c r="K26" s="9"/>
      <c r="L26" s="9"/>
      <c r="M26" s="9"/>
      <c r="N26" s="10" t="s">
        <v>171</v>
      </c>
      <c r="O26" s="10"/>
      <c r="P26" s="10"/>
      <c r="Q26" s="10"/>
      <c r="R26" s="126"/>
      <c r="S26" s="110"/>
      <c r="T26" s="10"/>
      <c r="U26" s="126"/>
      <c r="V26" s="110"/>
      <c r="W26" s="10"/>
      <c r="X26" s="10"/>
      <c r="Y26" s="8"/>
      <c r="Z26" s="8"/>
      <c r="AA26" s="8"/>
      <c r="AB26" s="8"/>
      <c r="AC26" s="8"/>
      <c r="AD26" s="34"/>
      <c r="AE26" s="34"/>
    </row>
    <row r="27" spans="1:31">
      <c r="A27" s="40">
        <v>24</v>
      </c>
      <c r="B27" s="20" t="s">
        <v>172</v>
      </c>
      <c r="C27" s="20" t="s">
        <v>111</v>
      </c>
      <c r="D27" s="9" t="s">
        <v>116</v>
      </c>
      <c r="E27" s="16" t="s">
        <v>65</v>
      </c>
      <c r="F27" s="16" t="s">
        <v>66</v>
      </c>
      <c r="G27" s="12">
        <v>2022</v>
      </c>
      <c r="H27" s="12">
        <v>540</v>
      </c>
      <c r="I27" s="9"/>
      <c r="J27" s="9"/>
      <c r="K27" s="9"/>
      <c r="L27" s="9"/>
      <c r="M27" s="9"/>
      <c r="N27" s="10" t="s">
        <v>173</v>
      </c>
      <c r="O27" s="10"/>
      <c r="P27" s="10"/>
      <c r="Q27" s="10"/>
      <c r="R27" s="126"/>
      <c r="S27" s="110"/>
      <c r="T27" s="10"/>
      <c r="U27" s="126"/>
      <c r="V27" s="110"/>
      <c r="W27" s="10"/>
      <c r="X27" s="10"/>
      <c r="Y27" s="8"/>
      <c r="Z27" s="8"/>
      <c r="AA27" s="8"/>
      <c r="AB27" s="8"/>
      <c r="AC27" s="8"/>
      <c r="AD27" s="34"/>
      <c r="AE27" s="34"/>
    </row>
    <row r="28" spans="1:31" ht="45" customHeight="1">
      <c r="A28" s="40">
        <v>25</v>
      </c>
      <c r="B28" s="18" t="s">
        <v>174</v>
      </c>
      <c r="C28" s="40" t="s">
        <v>37</v>
      </c>
      <c r="D28" s="9" t="s">
        <v>116</v>
      </c>
      <c r="E28" s="16" t="s">
        <v>65</v>
      </c>
      <c r="F28" s="16" t="s">
        <v>66</v>
      </c>
      <c r="G28" s="12">
        <v>2000</v>
      </c>
      <c r="H28" s="17">
        <v>300</v>
      </c>
      <c r="I28" s="16">
        <v>1844</v>
      </c>
      <c r="J28" s="16"/>
      <c r="K28" s="16"/>
      <c r="L28" s="16"/>
      <c r="M28" s="16"/>
      <c r="N28" s="10" t="s">
        <v>175</v>
      </c>
      <c r="O28" s="46" t="s">
        <v>176</v>
      </c>
      <c r="P28" s="38"/>
      <c r="Q28" s="38"/>
      <c r="R28" s="53" t="s">
        <v>177</v>
      </c>
      <c r="S28" s="114">
        <v>100000</v>
      </c>
      <c r="T28" s="109">
        <f t="shared" ref="T28:T42" si="3">(S28*12)</f>
        <v>1200000</v>
      </c>
      <c r="U28" s="53" t="s">
        <v>178</v>
      </c>
      <c r="V28" s="114">
        <v>114500</v>
      </c>
      <c r="W28" s="108">
        <f>(V28*12)</f>
        <v>1374000</v>
      </c>
      <c r="X28" s="38" t="s">
        <v>179</v>
      </c>
      <c r="Y28" s="18" t="s">
        <v>180</v>
      </c>
      <c r="Z28" s="19" t="s">
        <v>74</v>
      </c>
      <c r="AA28" s="19" t="s">
        <v>181</v>
      </c>
      <c r="AB28" s="19" t="s">
        <v>182</v>
      </c>
      <c r="AC28" s="19" t="s">
        <v>62</v>
      </c>
      <c r="AD28" s="34"/>
      <c r="AE28" s="34"/>
    </row>
    <row r="29" spans="1:31" ht="105">
      <c r="A29" s="40">
        <v>26</v>
      </c>
      <c r="B29" s="10" t="s">
        <v>174</v>
      </c>
      <c r="C29" s="40" t="s">
        <v>37</v>
      </c>
      <c r="D29" s="9" t="s">
        <v>116</v>
      </c>
      <c r="E29" s="16" t="s">
        <v>65</v>
      </c>
      <c r="F29" s="16" t="s">
        <v>66</v>
      </c>
      <c r="G29" s="12">
        <v>2000</v>
      </c>
      <c r="H29" s="17">
        <v>44</v>
      </c>
      <c r="I29" s="16" t="s">
        <v>183</v>
      </c>
      <c r="J29" s="16"/>
      <c r="K29" s="16"/>
      <c r="L29" s="16"/>
      <c r="M29" s="16"/>
      <c r="N29" s="10" t="s">
        <v>184</v>
      </c>
      <c r="O29" s="30" t="s">
        <v>185</v>
      </c>
      <c r="P29" s="31" t="s">
        <v>186</v>
      </c>
      <c r="Q29" s="31" t="s">
        <v>187</v>
      </c>
      <c r="R29" s="53" t="s">
        <v>188</v>
      </c>
      <c r="S29" s="109">
        <v>80000</v>
      </c>
      <c r="T29" s="109">
        <f t="shared" si="3"/>
        <v>960000</v>
      </c>
      <c r="U29" s="53" t="s">
        <v>54</v>
      </c>
      <c r="V29" s="109">
        <v>91600</v>
      </c>
      <c r="W29" s="108">
        <f>(V29*12)</f>
        <v>1099200</v>
      </c>
      <c r="X29" s="34" t="s">
        <v>189</v>
      </c>
      <c r="Y29" s="10"/>
      <c r="Z29" s="9"/>
      <c r="AA29" s="9"/>
      <c r="AB29" s="9"/>
      <c r="AC29" s="9"/>
      <c r="AD29" s="34"/>
      <c r="AE29" s="34"/>
    </row>
    <row r="30" spans="1:31" ht="45">
      <c r="A30" s="40">
        <v>27</v>
      </c>
      <c r="B30" s="10" t="s">
        <v>190</v>
      </c>
      <c r="C30" s="10" t="s">
        <v>191</v>
      </c>
      <c r="D30" s="9"/>
      <c r="E30" s="16"/>
      <c r="F30" s="16"/>
      <c r="G30" s="12"/>
      <c r="H30" s="17"/>
      <c r="I30" s="16"/>
      <c r="J30" s="16"/>
      <c r="K30" s="16"/>
      <c r="L30" s="16"/>
      <c r="M30" s="16"/>
      <c r="N30" s="10"/>
      <c r="O30" s="47" t="s">
        <v>176</v>
      </c>
      <c r="P30" s="34"/>
      <c r="Q30" s="34"/>
      <c r="R30" s="53" t="s">
        <v>192</v>
      </c>
      <c r="S30" s="109">
        <v>0</v>
      </c>
      <c r="T30" s="109">
        <f t="shared" si="3"/>
        <v>0</v>
      </c>
      <c r="U30" s="53" t="s">
        <v>54</v>
      </c>
      <c r="V30" s="109"/>
      <c r="W30" s="53"/>
      <c r="X30" s="34" t="s">
        <v>193</v>
      </c>
      <c r="Y30" s="10"/>
      <c r="Z30" s="9"/>
      <c r="AA30" s="9"/>
      <c r="AB30" s="9"/>
      <c r="AC30" s="9"/>
      <c r="AD30" s="34"/>
      <c r="AE30" s="34"/>
    </row>
    <row r="31" spans="1:31" ht="30">
      <c r="A31" s="40">
        <v>28</v>
      </c>
      <c r="B31" s="40" t="s">
        <v>194</v>
      </c>
      <c r="C31" s="40" t="s">
        <v>97</v>
      </c>
      <c r="D31" s="8"/>
      <c r="E31" s="8"/>
      <c r="F31" s="8"/>
      <c r="G31" s="8"/>
      <c r="H31" s="37">
        <v>60</v>
      </c>
      <c r="I31" s="22" t="s">
        <v>195</v>
      </c>
      <c r="J31" s="22"/>
      <c r="K31" s="22"/>
      <c r="L31" s="22"/>
      <c r="M31" s="22"/>
      <c r="N31" s="34" t="s">
        <v>196</v>
      </c>
      <c r="O31" s="30" t="s">
        <v>197</v>
      </c>
      <c r="P31" s="31" t="s">
        <v>198</v>
      </c>
      <c r="Q31" s="31" t="s">
        <v>199</v>
      </c>
      <c r="R31" s="53" t="s">
        <v>200</v>
      </c>
      <c r="S31" s="109">
        <v>35100</v>
      </c>
      <c r="T31" s="109">
        <f t="shared" si="3"/>
        <v>421200</v>
      </c>
      <c r="U31" s="53" t="s">
        <v>54</v>
      </c>
      <c r="V31" s="109">
        <v>40190</v>
      </c>
      <c r="W31" s="108">
        <f>(V31*12)</f>
        <v>482280</v>
      </c>
      <c r="X31" s="34" t="s">
        <v>201</v>
      </c>
      <c r="Y31" s="8"/>
      <c r="Z31" s="8"/>
      <c r="AA31" s="8"/>
      <c r="AB31" s="8"/>
      <c r="AC31" s="8"/>
      <c r="AD31" s="34" t="s">
        <v>202</v>
      </c>
      <c r="AE31" s="34"/>
    </row>
    <row r="32" spans="1:31" ht="45">
      <c r="A32" s="40">
        <v>29</v>
      </c>
      <c r="B32" s="40" t="s">
        <v>194</v>
      </c>
      <c r="C32" s="40" t="s">
        <v>97</v>
      </c>
      <c r="D32" s="8"/>
      <c r="E32" s="8"/>
      <c r="F32" s="8"/>
      <c r="G32" s="8"/>
      <c r="H32" s="37">
        <v>30</v>
      </c>
      <c r="I32" s="23" t="s">
        <v>203</v>
      </c>
      <c r="J32" s="23"/>
      <c r="K32" s="23"/>
      <c r="L32" s="23"/>
      <c r="M32" s="23"/>
      <c r="N32" s="34" t="s">
        <v>196</v>
      </c>
      <c r="O32" s="30" t="s">
        <v>197</v>
      </c>
      <c r="P32" s="31" t="s">
        <v>204</v>
      </c>
      <c r="Q32" s="31" t="s">
        <v>205</v>
      </c>
      <c r="R32" s="53" t="s">
        <v>206</v>
      </c>
      <c r="S32" s="109">
        <v>17500</v>
      </c>
      <c r="T32" s="109">
        <f t="shared" si="3"/>
        <v>210000</v>
      </c>
      <c r="U32" s="53" t="s">
        <v>54</v>
      </c>
      <c r="V32" s="109"/>
      <c r="W32" s="53"/>
      <c r="X32" s="34" t="s">
        <v>207</v>
      </c>
      <c r="Y32" s="8"/>
      <c r="Z32" s="8"/>
      <c r="AA32" s="8"/>
      <c r="AB32" s="8"/>
      <c r="AC32" s="8"/>
      <c r="AD32" s="34" t="s">
        <v>208</v>
      </c>
      <c r="AE32" s="34"/>
    </row>
    <row r="33" spans="1:31" ht="30">
      <c r="A33" s="40">
        <v>30</v>
      </c>
      <c r="B33" s="40" t="s">
        <v>194</v>
      </c>
      <c r="C33" s="40" t="s">
        <v>97</v>
      </c>
      <c r="D33" s="8"/>
      <c r="E33" s="8"/>
      <c r="F33" s="8"/>
      <c r="G33" s="8"/>
      <c r="H33" s="37">
        <v>30</v>
      </c>
      <c r="I33" s="23" t="s">
        <v>209</v>
      </c>
      <c r="J33" s="23"/>
      <c r="K33" s="23"/>
      <c r="L33" s="23"/>
      <c r="M33" s="23"/>
      <c r="N33" s="34" t="s">
        <v>210</v>
      </c>
      <c r="O33" s="30" t="s">
        <v>211</v>
      </c>
      <c r="P33" s="31" t="s">
        <v>212</v>
      </c>
      <c r="Q33" s="31" t="s">
        <v>213</v>
      </c>
      <c r="R33" s="53" t="s">
        <v>214</v>
      </c>
      <c r="S33" s="109">
        <v>17500</v>
      </c>
      <c r="T33" s="109">
        <f t="shared" si="3"/>
        <v>210000</v>
      </c>
      <c r="U33" s="53" t="s">
        <v>54</v>
      </c>
      <c r="V33" s="109">
        <v>20040</v>
      </c>
      <c r="W33" s="108">
        <f>(V33*12)</f>
        <v>240480</v>
      </c>
      <c r="X33" s="34" t="s">
        <v>215</v>
      </c>
      <c r="Y33" s="8"/>
      <c r="Z33" s="8"/>
      <c r="AA33" s="8"/>
      <c r="AB33" s="8"/>
      <c r="AC33" s="8"/>
      <c r="AD33" s="34" t="s">
        <v>216</v>
      </c>
      <c r="AE33" s="34"/>
    </row>
    <row r="34" spans="1:31" ht="30">
      <c r="A34" s="40">
        <v>31</v>
      </c>
      <c r="B34" s="40" t="s">
        <v>217</v>
      </c>
      <c r="C34" s="40" t="s">
        <v>191</v>
      </c>
      <c r="D34" s="8"/>
      <c r="E34" s="8"/>
      <c r="F34" s="8"/>
      <c r="G34" s="8"/>
      <c r="H34" s="38">
        <v>125</v>
      </c>
      <c r="I34" s="26">
        <v>2610</v>
      </c>
      <c r="J34" s="22"/>
      <c r="K34" s="22"/>
      <c r="L34" s="22"/>
      <c r="M34" s="22"/>
      <c r="N34" s="34" t="s">
        <v>218</v>
      </c>
      <c r="O34" s="30" t="s">
        <v>219</v>
      </c>
      <c r="P34" s="31" t="s">
        <v>220</v>
      </c>
      <c r="Q34" s="31"/>
      <c r="R34" s="53" t="s">
        <v>221</v>
      </c>
      <c r="S34" s="109">
        <v>62500</v>
      </c>
      <c r="T34" s="109">
        <f t="shared" si="3"/>
        <v>750000</v>
      </c>
      <c r="U34" s="58" t="s">
        <v>222</v>
      </c>
      <c r="V34" s="108">
        <v>71560</v>
      </c>
      <c r="W34" s="108">
        <f>(V34*12)</f>
        <v>858720</v>
      </c>
      <c r="X34" s="34" t="s">
        <v>223</v>
      </c>
      <c r="Y34" s="8"/>
      <c r="Z34" s="8"/>
      <c r="AA34" s="8"/>
      <c r="AB34" s="8"/>
      <c r="AC34" s="8"/>
      <c r="AD34" s="34" t="s">
        <v>224</v>
      </c>
      <c r="AE34" s="67" t="s">
        <v>225</v>
      </c>
    </row>
    <row r="35" spans="1:31" ht="30">
      <c r="A35" s="40">
        <v>32</v>
      </c>
      <c r="B35" s="40" t="s">
        <v>226</v>
      </c>
      <c r="C35" s="40" t="s">
        <v>191</v>
      </c>
      <c r="D35" s="8"/>
      <c r="E35" s="8"/>
      <c r="F35" s="8"/>
      <c r="G35" s="8"/>
      <c r="H35" s="38"/>
      <c r="I35" s="22"/>
      <c r="J35" s="22"/>
      <c r="K35" s="22"/>
      <c r="L35" s="22"/>
      <c r="M35" s="22"/>
      <c r="N35" s="34" t="s">
        <v>227</v>
      </c>
      <c r="O35" s="30" t="s">
        <v>228</v>
      </c>
      <c r="P35" s="34" t="s">
        <v>229</v>
      </c>
      <c r="Q35" s="34"/>
      <c r="R35" s="53" t="s">
        <v>230</v>
      </c>
      <c r="S35" s="109">
        <v>0</v>
      </c>
      <c r="T35" s="109">
        <f t="shared" si="3"/>
        <v>0</v>
      </c>
      <c r="U35" s="53" t="s">
        <v>54</v>
      </c>
      <c r="V35" s="109"/>
      <c r="W35" s="53"/>
      <c r="X35" s="34" t="s">
        <v>231</v>
      </c>
      <c r="Y35" s="8"/>
      <c r="Z35" s="8"/>
      <c r="AA35" s="8"/>
      <c r="AB35" s="8"/>
      <c r="AC35" s="8"/>
      <c r="AD35" s="34" t="s">
        <v>232</v>
      </c>
      <c r="AE35" s="67" t="s">
        <v>233</v>
      </c>
    </row>
    <row r="36" spans="1:31" ht="45">
      <c r="A36" s="40">
        <v>33</v>
      </c>
      <c r="B36" s="20" t="s">
        <v>234</v>
      </c>
      <c r="C36" s="40" t="s">
        <v>37</v>
      </c>
      <c r="D36" s="9" t="s">
        <v>116</v>
      </c>
      <c r="E36" s="16" t="s">
        <v>65</v>
      </c>
      <c r="F36" s="16" t="s">
        <v>66</v>
      </c>
      <c r="G36" s="12">
        <v>2000</v>
      </c>
      <c r="H36" s="12">
        <v>83.44</v>
      </c>
      <c r="I36" s="9">
        <v>1997</v>
      </c>
      <c r="J36" s="9"/>
      <c r="K36" s="9"/>
      <c r="L36" s="9"/>
      <c r="M36" s="9"/>
      <c r="N36" s="10" t="s">
        <v>124</v>
      </c>
      <c r="O36" s="30" t="s">
        <v>235</v>
      </c>
      <c r="P36" s="31" t="s">
        <v>236</v>
      </c>
      <c r="Q36" s="31" t="s">
        <v>237</v>
      </c>
      <c r="R36" s="53" t="s">
        <v>238</v>
      </c>
      <c r="S36" s="109">
        <v>38300</v>
      </c>
      <c r="T36" s="109">
        <f t="shared" si="3"/>
        <v>459600</v>
      </c>
      <c r="U36" s="53" t="s">
        <v>239</v>
      </c>
      <c r="V36" s="109">
        <v>43855</v>
      </c>
      <c r="W36" s="108">
        <f>(V36*12)</f>
        <v>526260</v>
      </c>
      <c r="X36" s="20" t="s">
        <v>240</v>
      </c>
      <c r="Y36" s="8"/>
      <c r="Z36" s="8"/>
      <c r="AA36" s="8"/>
      <c r="AB36" s="8"/>
      <c r="AC36" s="8"/>
      <c r="AD36" s="34"/>
      <c r="AE36" s="34"/>
    </row>
    <row r="37" spans="1:31" ht="60">
      <c r="A37" s="40">
        <v>34</v>
      </c>
      <c r="B37" s="20" t="s">
        <v>241</v>
      </c>
      <c r="C37" s="20" t="s">
        <v>37</v>
      </c>
      <c r="D37" s="9"/>
      <c r="E37" s="16"/>
      <c r="F37" s="16"/>
      <c r="G37" s="12"/>
      <c r="H37" s="12">
        <v>80</v>
      </c>
      <c r="I37" s="9" t="s">
        <v>242</v>
      </c>
      <c r="J37" s="9"/>
      <c r="K37" s="9"/>
      <c r="L37" s="9"/>
      <c r="M37" s="9"/>
      <c r="N37" s="10" t="s">
        <v>124</v>
      </c>
      <c r="O37" s="30" t="s">
        <v>243</v>
      </c>
      <c r="P37" s="31" t="s">
        <v>244</v>
      </c>
      <c r="Q37" s="31" t="s">
        <v>245</v>
      </c>
      <c r="R37" s="53" t="s">
        <v>246</v>
      </c>
      <c r="S37" s="109">
        <v>28000</v>
      </c>
      <c r="T37" s="109">
        <f t="shared" si="3"/>
        <v>336000</v>
      </c>
      <c r="U37" s="57" t="s">
        <v>247</v>
      </c>
      <c r="V37" s="115">
        <v>32060</v>
      </c>
      <c r="W37" s="108">
        <f>(V37*12)</f>
        <v>384720</v>
      </c>
      <c r="X37" s="34" t="s">
        <v>248</v>
      </c>
      <c r="Y37" s="8"/>
      <c r="Z37" s="8"/>
      <c r="AA37" s="8"/>
      <c r="AB37" s="8"/>
      <c r="AC37" s="8"/>
      <c r="AD37" s="34"/>
      <c r="AE37" s="34"/>
    </row>
    <row r="38" spans="1:31" ht="45">
      <c r="A38" s="40">
        <v>35</v>
      </c>
      <c r="B38" s="40" t="s">
        <v>249</v>
      </c>
      <c r="C38" s="40" t="s">
        <v>37</v>
      </c>
      <c r="D38" s="8"/>
      <c r="E38" s="8"/>
      <c r="F38" s="8"/>
      <c r="G38" s="8"/>
      <c r="H38" s="37">
        <v>18</v>
      </c>
      <c r="I38" s="23" t="s">
        <v>250</v>
      </c>
      <c r="J38" s="23"/>
      <c r="K38" s="23"/>
      <c r="L38" s="23"/>
      <c r="M38" s="23"/>
      <c r="N38" s="34" t="s">
        <v>251</v>
      </c>
      <c r="O38" s="30" t="s">
        <v>252</v>
      </c>
      <c r="P38" s="31" t="s">
        <v>253</v>
      </c>
      <c r="Q38" s="31" t="s">
        <v>254</v>
      </c>
      <c r="R38" s="125" t="s">
        <v>255</v>
      </c>
      <c r="S38" s="109">
        <v>38258</v>
      </c>
      <c r="T38" s="109">
        <f t="shared" si="3"/>
        <v>459096</v>
      </c>
      <c r="U38" s="53" t="s">
        <v>54</v>
      </c>
      <c r="V38" s="109">
        <v>43805</v>
      </c>
      <c r="W38" s="108">
        <f>(V38*12)</f>
        <v>525660</v>
      </c>
      <c r="X38" s="59" t="s">
        <v>256</v>
      </c>
      <c r="Y38" s="8"/>
      <c r="Z38" s="8"/>
      <c r="AA38" s="8"/>
      <c r="AB38" s="8"/>
      <c r="AC38" s="8"/>
      <c r="AD38" s="34" t="s">
        <v>257</v>
      </c>
      <c r="AE38" s="34"/>
    </row>
    <row r="39" spans="1:31" ht="30">
      <c r="A39" s="40">
        <v>36</v>
      </c>
      <c r="B39" s="40" t="s">
        <v>258</v>
      </c>
      <c r="C39" s="40" t="s">
        <v>191</v>
      </c>
      <c r="D39" s="8"/>
      <c r="E39" s="8"/>
      <c r="F39" s="8"/>
      <c r="G39" s="8"/>
      <c r="H39" s="38"/>
      <c r="I39" s="22"/>
      <c r="J39" s="22"/>
      <c r="K39" s="22"/>
      <c r="L39" s="22"/>
      <c r="M39" s="22"/>
      <c r="N39" s="34" t="s">
        <v>227</v>
      </c>
      <c r="O39" s="30" t="s">
        <v>259</v>
      </c>
      <c r="P39" s="34" t="s">
        <v>229</v>
      </c>
      <c r="Q39" s="34"/>
      <c r="R39" s="53" t="s">
        <v>260</v>
      </c>
      <c r="S39" s="109">
        <v>0</v>
      </c>
      <c r="T39" s="109">
        <f t="shared" si="3"/>
        <v>0</v>
      </c>
      <c r="U39" s="53" t="s">
        <v>54</v>
      </c>
      <c r="V39" s="109"/>
      <c r="W39" s="53"/>
      <c r="X39" s="34" t="s">
        <v>231</v>
      </c>
      <c r="Y39" s="8"/>
      <c r="Z39" s="8"/>
      <c r="AA39" s="8"/>
      <c r="AB39" s="8"/>
      <c r="AC39" s="8"/>
      <c r="AD39" s="34" t="s">
        <v>261</v>
      </c>
      <c r="AE39" s="67" t="s">
        <v>233</v>
      </c>
    </row>
    <row r="40" spans="1:31" ht="30">
      <c r="A40" s="40">
        <v>37</v>
      </c>
      <c r="B40" s="40" t="s">
        <v>262</v>
      </c>
      <c r="C40" s="40" t="s">
        <v>97</v>
      </c>
      <c r="D40" s="8"/>
      <c r="E40" s="8"/>
      <c r="F40" s="8"/>
      <c r="G40" s="8"/>
      <c r="H40" s="38">
        <v>35</v>
      </c>
      <c r="I40" s="26" t="s">
        <v>263</v>
      </c>
      <c r="J40" s="22"/>
      <c r="K40" s="22"/>
      <c r="L40" s="22"/>
      <c r="M40" s="22"/>
      <c r="N40" s="42" t="s">
        <v>264</v>
      </c>
      <c r="O40" s="30" t="s">
        <v>265</v>
      </c>
      <c r="P40" s="34" t="s">
        <v>220</v>
      </c>
      <c r="Q40" s="34" t="s">
        <v>213</v>
      </c>
      <c r="R40" s="53" t="s">
        <v>266</v>
      </c>
      <c r="S40" s="109">
        <v>19000</v>
      </c>
      <c r="T40" s="109">
        <f t="shared" si="3"/>
        <v>228000</v>
      </c>
      <c r="U40" s="53" t="s">
        <v>54</v>
      </c>
      <c r="V40" s="109">
        <v>21755</v>
      </c>
      <c r="W40" s="108">
        <f>(V40*12)</f>
        <v>261060</v>
      </c>
      <c r="X40" s="34" t="s">
        <v>267</v>
      </c>
      <c r="Y40" s="8"/>
      <c r="Z40" s="8"/>
      <c r="AA40" s="8"/>
      <c r="AB40" s="8"/>
      <c r="AC40" s="8"/>
      <c r="AD40" s="34" t="s">
        <v>268</v>
      </c>
      <c r="AE40" s="67" t="s">
        <v>225</v>
      </c>
    </row>
    <row r="41" spans="1:31">
      <c r="A41" s="40">
        <v>38</v>
      </c>
      <c r="B41" s="10" t="s">
        <v>269</v>
      </c>
      <c r="C41" s="10" t="s">
        <v>111</v>
      </c>
      <c r="D41" s="12" t="s">
        <v>64</v>
      </c>
      <c r="E41" s="11" t="s">
        <v>65</v>
      </c>
      <c r="F41" s="11" t="s">
        <v>66</v>
      </c>
      <c r="G41" s="12">
        <v>2005</v>
      </c>
      <c r="H41" s="12">
        <v>328</v>
      </c>
      <c r="I41" s="9"/>
      <c r="J41" s="9"/>
      <c r="K41" s="9"/>
      <c r="L41" s="9"/>
      <c r="M41" s="9"/>
      <c r="N41" s="13" t="s">
        <v>112</v>
      </c>
      <c r="O41" s="13"/>
      <c r="P41" s="13"/>
      <c r="Q41" s="13"/>
      <c r="R41" s="127"/>
      <c r="S41" s="110"/>
      <c r="T41" s="13"/>
      <c r="U41" s="127"/>
      <c r="V41" s="110"/>
      <c r="W41" s="13"/>
      <c r="X41" s="13"/>
      <c r="Y41" s="8"/>
      <c r="Z41" s="8"/>
      <c r="AA41" s="8"/>
      <c r="AB41" s="8"/>
      <c r="AC41" s="8"/>
      <c r="AD41" s="34"/>
      <c r="AE41" s="34"/>
    </row>
    <row r="42" spans="1:31" ht="30">
      <c r="A42" s="40">
        <v>39</v>
      </c>
      <c r="B42" s="40" t="s">
        <v>269</v>
      </c>
      <c r="C42" s="40" t="s">
        <v>191</v>
      </c>
      <c r="D42" s="8"/>
      <c r="E42" s="8"/>
      <c r="F42" s="8"/>
      <c r="G42" s="8"/>
      <c r="H42" s="37"/>
      <c r="I42" s="23"/>
      <c r="J42" s="23"/>
      <c r="K42" s="23"/>
      <c r="L42" s="23"/>
      <c r="M42" s="23"/>
      <c r="N42" s="34" t="s">
        <v>227</v>
      </c>
      <c r="O42" s="30" t="s">
        <v>270</v>
      </c>
      <c r="P42" s="34" t="s">
        <v>229</v>
      </c>
      <c r="Q42" s="34"/>
      <c r="R42" s="53" t="s">
        <v>271</v>
      </c>
      <c r="S42" s="109">
        <v>0</v>
      </c>
      <c r="T42" s="109">
        <f t="shared" si="3"/>
        <v>0</v>
      </c>
      <c r="U42" s="53" t="s">
        <v>54</v>
      </c>
      <c r="V42" s="109"/>
      <c r="W42" s="53"/>
      <c r="X42" s="34" t="s">
        <v>231</v>
      </c>
      <c r="Y42" s="8"/>
      <c r="Z42" s="8"/>
      <c r="AA42" s="8"/>
      <c r="AB42" s="8"/>
      <c r="AC42" s="8"/>
      <c r="AD42" s="34" t="s">
        <v>272</v>
      </c>
      <c r="AE42" s="67" t="s">
        <v>233</v>
      </c>
    </row>
    <row r="43" spans="1:31" ht="45">
      <c r="A43" s="135">
        <v>40</v>
      </c>
      <c r="B43" s="21" t="s">
        <v>273</v>
      </c>
      <c r="C43" s="10" t="s">
        <v>274</v>
      </c>
      <c r="D43" s="9" t="s">
        <v>64</v>
      </c>
      <c r="E43" s="16" t="s">
        <v>65</v>
      </c>
      <c r="F43" s="16" t="s">
        <v>66</v>
      </c>
      <c r="G43" s="12">
        <v>2011</v>
      </c>
      <c r="H43" s="17">
        <v>400</v>
      </c>
      <c r="I43" s="16"/>
      <c r="J43" s="16"/>
      <c r="K43" s="16"/>
      <c r="L43" s="16"/>
      <c r="M43" s="16"/>
      <c r="N43" s="10" t="s">
        <v>275</v>
      </c>
      <c r="O43" s="45" t="s">
        <v>276</v>
      </c>
      <c r="P43" s="50" t="s">
        <v>277</v>
      </c>
      <c r="Q43" s="50"/>
      <c r="R43" s="128"/>
      <c r="S43" s="116" t="s">
        <v>278</v>
      </c>
      <c r="T43" s="56"/>
      <c r="U43" s="132" t="s">
        <v>279</v>
      </c>
      <c r="V43" s="116"/>
      <c r="W43" s="56"/>
      <c r="X43" s="51" t="s">
        <v>280</v>
      </c>
      <c r="Y43" s="18" t="s">
        <v>281</v>
      </c>
      <c r="Z43" s="19" t="s">
        <v>74</v>
      </c>
      <c r="AA43" s="19" t="s">
        <v>282</v>
      </c>
      <c r="AB43" s="19" t="s">
        <v>283</v>
      </c>
      <c r="AC43" s="19" t="s">
        <v>62</v>
      </c>
      <c r="AD43" s="34"/>
      <c r="AE43" s="34"/>
    </row>
    <row r="44" spans="1:31">
      <c r="A44" s="40">
        <v>41</v>
      </c>
      <c r="B44" s="18" t="s">
        <v>284</v>
      </c>
      <c r="C44" s="10" t="s">
        <v>37</v>
      </c>
      <c r="D44" s="9" t="s">
        <v>116</v>
      </c>
      <c r="E44" s="16" t="s">
        <v>285</v>
      </c>
      <c r="F44" s="16" t="s">
        <v>66</v>
      </c>
      <c r="G44" s="12">
        <v>1976</v>
      </c>
      <c r="H44" s="17">
        <v>80</v>
      </c>
      <c r="I44" s="16"/>
      <c r="J44" s="16"/>
      <c r="K44" s="16"/>
      <c r="L44" s="16"/>
      <c r="M44" s="16"/>
      <c r="N44" s="10" t="s">
        <v>286</v>
      </c>
      <c r="O44" s="10"/>
      <c r="P44" s="10"/>
      <c r="Q44" s="10"/>
      <c r="R44" s="126"/>
      <c r="S44" s="110"/>
      <c r="T44" s="10"/>
      <c r="U44" s="126"/>
      <c r="V44" s="110"/>
      <c r="W44" s="10"/>
      <c r="X44" s="10"/>
      <c r="Y44" s="18" t="s">
        <v>287</v>
      </c>
      <c r="Z44" s="19" t="s">
        <v>74</v>
      </c>
      <c r="AA44" s="19"/>
      <c r="AB44" s="19"/>
      <c r="AC44" s="19"/>
      <c r="AD44" s="34"/>
      <c r="AE44" s="34"/>
    </row>
    <row r="45" spans="1:31" ht="45">
      <c r="A45" s="40">
        <v>42</v>
      </c>
      <c r="B45" s="18" t="s">
        <v>288</v>
      </c>
      <c r="C45" s="10" t="s">
        <v>37</v>
      </c>
      <c r="D45" s="9" t="s">
        <v>116</v>
      </c>
      <c r="E45" s="16" t="s">
        <v>289</v>
      </c>
      <c r="F45" s="16" t="s">
        <v>66</v>
      </c>
      <c r="G45" s="12">
        <v>2000</v>
      </c>
      <c r="H45" s="17">
        <v>20</v>
      </c>
      <c r="I45" s="16" t="s">
        <v>290</v>
      </c>
      <c r="J45" s="16"/>
      <c r="K45" s="16"/>
      <c r="L45" s="16"/>
      <c r="M45" s="16"/>
      <c r="N45" s="10" t="s">
        <v>291</v>
      </c>
      <c r="O45" s="30" t="s">
        <v>292</v>
      </c>
      <c r="P45" s="31" t="s">
        <v>293</v>
      </c>
      <c r="Q45" s="31" t="s">
        <v>294</v>
      </c>
      <c r="R45" s="57" t="s">
        <v>295</v>
      </c>
      <c r="S45" s="122">
        <v>35300</v>
      </c>
      <c r="T45" s="109">
        <f t="shared" ref="T45" si="4">(S45*12)</f>
        <v>423600</v>
      </c>
      <c r="U45" s="133" t="s">
        <v>296</v>
      </c>
      <c r="V45" s="117">
        <v>40420</v>
      </c>
      <c r="W45" s="108">
        <f>(V45*12)</f>
        <v>485040</v>
      </c>
      <c r="X45" s="34" t="s">
        <v>297</v>
      </c>
      <c r="Y45" s="18" t="s">
        <v>292</v>
      </c>
      <c r="Z45" s="19" t="s">
        <v>74</v>
      </c>
      <c r="AA45" s="19"/>
      <c r="AB45" s="19"/>
      <c r="AC45" s="19"/>
      <c r="AD45" s="34"/>
      <c r="AE45" s="34"/>
    </row>
    <row r="46" spans="1:31">
      <c r="A46" s="40">
        <v>43</v>
      </c>
      <c r="B46" s="18" t="s">
        <v>298</v>
      </c>
      <c r="C46" s="10" t="s">
        <v>37</v>
      </c>
      <c r="D46" s="9" t="s">
        <v>116</v>
      </c>
      <c r="E46" s="16" t="s">
        <v>65</v>
      </c>
      <c r="F46" s="16" t="s">
        <v>66</v>
      </c>
      <c r="G46" s="12">
        <v>2016</v>
      </c>
      <c r="H46" s="17">
        <v>40</v>
      </c>
      <c r="I46" s="16" t="s">
        <v>290</v>
      </c>
      <c r="J46" s="16"/>
      <c r="K46" s="16"/>
      <c r="L46" s="16"/>
      <c r="M46" s="16"/>
      <c r="N46" s="10" t="s">
        <v>299</v>
      </c>
      <c r="O46" s="30"/>
      <c r="P46" s="31"/>
      <c r="Q46" s="31"/>
      <c r="R46" s="129"/>
      <c r="S46" s="122"/>
      <c r="T46" s="32"/>
      <c r="U46" s="133"/>
      <c r="V46" s="117"/>
      <c r="W46" s="33"/>
      <c r="X46" s="34"/>
      <c r="Y46" s="18" t="s">
        <v>292</v>
      </c>
      <c r="Z46" s="19" t="s">
        <v>74</v>
      </c>
      <c r="AA46" s="19"/>
      <c r="AB46" s="19"/>
      <c r="AC46" s="19"/>
      <c r="AD46" s="34"/>
      <c r="AE46" s="34"/>
    </row>
    <row r="47" spans="1:31" ht="45">
      <c r="A47" s="135">
        <v>44</v>
      </c>
      <c r="B47" s="21" t="s">
        <v>300</v>
      </c>
      <c r="C47" s="161" t="s">
        <v>111</v>
      </c>
      <c r="D47" s="9" t="s">
        <v>116</v>
      </c>
      <c r="E47" s="16" t="s">
        <v>285</v>
      </c>
      <c r="F47" s="16" t="s">
        <v>66</v>
      </c>
      <c r="G47" s="12">
        <v>2017</v>
      </c>
      <c r="H47" s="17">
        <v>180</v>
      </c>
      <c r="I47" s="16"/>
      <c r="J47" s="16"/>
      <c r="K47" s="16"/>
      <c r="L47" s="16"/>
      <c r="M47" s="16"/>
      <c r="N47" s="10" t="s">
        <v>301</v>
      </c>
      <c r="O47" s="45" t="s">
        <v>302</v>
      </c>
      <c r="P47" s="51" t="s">
        <v>303</v>
      </c>
      <c r="Q47" s="51"/>
      <c r="R47" s="130"/>
      <c r="S47" s="118" t="s">
        <v>304</v>
      </c>
      <c r="T47" s="45"/>
      <c r="U47" s="131" t="s">
        <v>54</v>
      </c>
      <c r="V47" s="118"/>
      <c r="W47" s="45"/>
      <c r="X47" s="51" t="s">
        <v>305</v>
      </c>
      <c r="Y47" s="18" t="s">
        <v>306</v>
      </c>
      <c r="Z47" s="19" t="s">
        <v>74</v>
      </c>
      <c r="AA47" s="19"/>
      <c r="AB47" s="19"/>
      <c r="AC47" s="19"/>
      <c r="AD47" s="34"/>
      <c r="AE47" s="34"/>
    </row>
    <row r="48" spans="1:31" ht="45">
      <c r="A48" s="40">
        <v>45</v>
      </c>
      <c r="B48" s="40" t="s">
        <v>307</v>
      </c>
      <c r="C48" s="10" t="s">
        <v>274</v>
      </c>
      <c r="D48" s="8"/>
      <c r="E48" s="8"/>
      <c r="F48" s="8"/>
      <c r="G48" s="8"/>
      <c r="H48" s="37">
        <v>15</v>
      </c>
      <c r="I48" s="23" t="s">
        <v>308</v>
      </c>
      <c r="J48" s="23"/>
      <c r="K48" s="23"/>
      <c r="L48" s="23"/>
      <c r="M48" s="23"/>
      <c r="N48" s="34" t="s">
        <v>309</v>
      </c>
      <c r="O48" s="30" t="s">
        <v>310</v>
      </c>
      <c r="P48" s="31" t="s">
        <v>311</v>
      </c>
      <c r="Q48" s="31" t="s">
        <v>312</v>
      </c>
      <c r="R48" s="125" t="s">
        <v>313</v>
      </c>
      <c r="S48" s="109">
        <v>1458</v>
      </c>
      <c r="T48" s="109">
        <f t="shared" ref="T48:T54" si="5">(S48*12)</f>
        <v>17496</v>
      </c>
      <c r="U48" s="53" t="s">
        <v>54</v>
      </c>
      <c r="V48" s="109">
        <v>1670</v>
      </c>
      <c r="W48" s="108">
        <f>(V48*12)</f>
        <v>20040</v>
      </c>
      <c r="X48" s="34" t="s">
        <v>314</v>
      </c>
      <c r="Y48" s="8"/>
      <c r="Z48" s="8"/>
      <c r="AA48" s="8"/>
      <c r="AB48" s="8"/>
      <c r="AC48" s="8"/>
      <c r="AD48" s="34" t="s">
        <v>315</v>
      </c>
      <c r="AE48" s="34"/>
    </row>
    <row r="49" spans="1:31" ht="45">
      <c r="A49" s="40">
        <v>46</v>
      </c>
      <c r="B49" s="40" t="s">
        <v>307</v>
      </c>
      <c r="C49" s="10" t="s">
        <v>274</v>
      </c>
      <c r="D49" s="8"/>
      <c r="E49" s="8"/>
      <c r="F49" s="8"/>
      <c r="G49" s="8"/>
      <c r="H49" s="37">
        <v>15</v>
      </c>
      <c r="I49" s="23" t="s">
        <v>308</v>
      </c>
      <c r="J49" s="23"/>
      <c r="K49" s="23"/>
      <c r="L49" s="23"/>
      <c r="M49" s="23"/>
      <c r="N49" s="34" t="s">
        <v>309</v>
      </c>
      <c r="O49" s="30" t="s">
        <v>316</v>
      </c>
      <c r="P49" s="31" t="s">
        <v>317</v>
      </c>
      <c r="Q49" s="31" t="s">
        <v>312</v>
      </c>
      <c r="R49" s="125" t="s">
        <v>313</v>
      </c>
      <c r="S49" s="109">
        <v>1458</v>
      </c>
      <c r="T49" s="109">
        <f t="shared" si="5"/>
        <v>17496</v>
      </c>
      <c r="U49" s="53" t="s">
        <v>54</v>
      </c>
      <c r="V49" s="109">
        <v>1670</v>
      </c>
      <c r="W49" s="108">
        <f t="shared" ref="W49:W54" si="6">(V49*12)</f>
        <v>20040</v>
      </c>
      <c r="X49" s="34" t="s">
        <v>314</v>
      </c>
      <c r="Y49" s="8"/>
      <c r="Z49" s="8"/>
      <c r="AA49" s="8"/>
      <c r="AB49" s="8"/>
      <c r="AC49" s="8"/>
      <c r="AD49" s="34" t="s">
        <v>315</v>
      </c>
      <c r="AE49" s="34"/>
    </row>
    <row r="50" spans="1:31" ht="45">
      <c r="A50" s="40">
        <v>47</v>
      </c>
      <c r="B50" s="40" t="s">
        <v>307</v>
      </c>
      <c r="C50" s="10" t="s">
        <v>274</v>
      </c>
      <c r="D50" s="8"/>
      <c r="E50" s="8"/>
      <c r="F50" s="8"/>
      <c r="G50" s="8"/>
      <c r="H50" s="37">
        <v>15</v>
      </c>
      <c r="I50" s="23" t="s">
        <v>308</v>
      </c>
      <c r="J50" s="23"/>
      <c r="K50" s="23"/>
      <c r="L50" s="23"/>
      <c r="M50" s="23"/>
      <c r="N50" s="34" t="s">
        <v>309</v>
      </c>
      <c r="O50" s="30" t="s">
        <v>318</v>
      </c>
      <c r="P50" s="31" t="s">
        <v>317</v>
      </c>
      <c r="Q50" s="31" t="s">
        <v>312</v>
      </c>
      <c r="R50" s="125" t="s">
        <v>313</v>
      </c>
      <c r="S50" s="109">
        <v>1458</v>
      </c>
      <c r="T50" s="109">
        <f t="shared" si="5"/>
        <v>17496</v>
      </c>
      <c r="U50" s="53" t="s">
        <v>54</v>
      </c>
      <c r="V50" s="109">
        <v>1670</v>
      </c>
      <c r="W50" s="108">
        <f t="shared" si="6"/>
        <v>20040</v>
      </c>
      <c r="X50" s="34" t="s">
        <v>314</v>
      </c>
      <c r="Y50" s="8"/>
      <c r="Z50" s="8"/>
      <c r="AA50" s="8"/>
      <c r="AB50" s="8"/>
      <c r="AC50" s="8"/>
      <c r="AD50" s="34" t="s">
        <v>315</v>
      </c>
      <c r="AE50" s="34"/>
    </row>
    <row r="51" spans="1:31" ht="45">
      <c r="A51" s="40">
        <v>48</v>
      </c>
      <c r="B51" s="40" t="s">
        <v>307</v>
      </c>
      <c r="C51" s="10" t="s">
        <v>274</v>
      </c>
      <c r="D51" s="8"/>
      <c r="E51" s="8"/>
      <c r="F51" s="8"/>
      <c r="G51" s="8"/>
      <c r="H51" s="37">
        <v>15</v>
      </c>
      <c r="I51" s="23" t="s">
        <v>308</v>
      </c>
      <c r="J51" s="23"/>
      <c r="K51" s="23"/>
      <c r="L51" s="23"/>
      <c r="M51" s="23"/>
      <c r="N51" s="34" t="s">
        <v>309</v>
      </c>
      <c r="O51" s="30" t="s">
        <v>319</v>
      </c>
      <c r="P51" s="31" t="s">
        <v>317</v>
      </c>
      <c r="Q51" s="31" t="s">
        <v>312</v>
      </c>
      <c r="R51" s="125" t="s">
        <v>313</v>
      </c>
      <c r="S51" s="109">
        <v>1458</v>
      </c>
      <c r="T51" s="109">
        <f t="shared" si="5"/>
        <v>17496</v>
      </c>
      <c r="U51" s="53" t="s">
        <v>54</v>
      </c>
      <c r="V51" s="109">
        <v>1670</v>
      </c>
      <c r="W51" s="108">
        <f t="shared" si="6"/>
        <v>20040</v>
      </c>
      <c r="X51" s="34" t="s">
        <v>314</v>
      </c>
      <c r="Y51" s="8"/>
      <c r="Z51" s="8"/>
      <c r="AA51" s="8"/>
      <c r="AB51" s="8"/>
      <c r="AC51" s="8"/>
      <c r="AD51" s="34" t="s">
        <v>315</v>
      </c>
      <c r="AE51" s="34"/>
    </row>
    <row r="52" spans="1:31" ht="45">
      <c r="A52" s="40">
        <v>49</v>
      </c>
      <c r="B52" s="40" t="s">
        <v>307</v>
      </c>
      <c r="C52" s="10" t="s">
        <v>274</v>
      </c>
      <c r="D52" s="8"/>
      <c r="E52" s="8"/>
      <c r="F52" s="8"/>
      <c r="G52" s="8"/>
      <c r="H52" s="37">
        <v>15</v>
      </c>
      <c r="I52" s="23" t="s">
        <v>308</v>
      </c>
      <c r="J52" s="23"/>
      <c r="K52" s="23"/>
      <c r="L52" s="23"/>
      <c r="M52" s="23"/>
      <c r="N52" s="34" t="s">
        <v>309</v>
      </c>
      <c r="O52" s="30" t="s">
        <v>320</v>
      </c>
      <c r="P52" s="31" t="s">
        <v>317</v>
      </c>
      <c r="Q52" s="31" t="s">
        <v>312</v>
      </c>
      <c r="R52" s="125" t="s">
        <v>313</v>
      </c>
      <c r="S52" s="109">
        <v>1458</v>
      </c>
      <c r="T52" s="109">
        <f t="shared" si="5"/>
        <v>17496</v>
      </c>
      <c r="U52" s="53" t="s">
        <v>54</v>
      </c>
      <c r="V52" s="109">
        <v>1670</v>
      </c>
      <c r="W52" s="108">
        <f t="shared" si="6"/>
        <v>20040</v>
      </c>
      <c r="X52" s="34" t="s">
        <v>314</v>
      </c>
      <c r="Y52" s="8"/>
      <c r="Z52" s="8"/>
      <c r="AA52" s="8"/>
      <c r="AB52" s="8"/>
      <c r="AC52" s="8"/>
      <c r="AD52" s="34" t="s">
        <v>315</v>
      </c>
      <c r="AE52" s="34"/>
    </row>
    <row r="53" spans="1:31" ht="45">
      <c r="A53" s="40">
        <v>50</v>
      </c>
      <c r="B53" s="40" t="s">
        <v>307</v>
      </c>
      <c r="C53" s="10" t="s">
        <v>274</v>
      </c>
      <c r="D53" s="8"/>
      <c r="E53" s="8"/>
      <c r="F53" s="8"/>
      <c r="G53" s="8"/>
      <c r="H53" s="37">
        <v>15</v>
      </c>
      <c r="I53" s="23" t="s">
        <v>308</v>
      </c>
      <c r="J53" s="23"/>
      <c r="K53" s="23"/>
      <c r="L53" s="23"/>
      <c r="M53" s="23"/>
      <c r="N53" s="34" t="s">
        <v>309</v>
      </c>
      <c r="O53" s="30" t="s">
        <v>321</v>
      </c>
      <c r="P53" s="31" t="s">
        <v>317</v>
      </c>
      <c r="Q53" s="31" t="s">
        <v>312</v>
      </c>
      <c r="R53" s="125" t="s">
        <v>313</v>
      </c>
      <c r="S53" s="109">
        <v>1458</v>
      </c>
      <c r="T53" s="109">
        <f t="shared" si="5"/>
        <v>17496</v>
      </c>
      <c r="U53" s="53" t="s">
        <v>54</v>
      </c>
      <c r="V53" s="109">
        <v>1670</v>
      </c>
      <c r="W53" s="108">
        <f t="shared" si="6"/>
        <v>20040</v>
      </c>
      <c r="X53" s="34" t="s">
        <v>314</v>
      </c>
      <c r="Y53" s="8"/>
      <c r="Z53" s="8"/>
      <c r="AA53" s="8"/>
      <c r="AB53" s="8"/>
      <c r="AC53" s="8"/>
      <c r="AD53" s="34" t="s">
        <v>315</v>
      </c>
      <c r="AE53" s="34"/>
    </row>
    <row r="54" spans="1:31" ht="45">
      <c r="A54" s="40">
        <v>51</v>
      </c>
      <c r="B54" s="40" t="s">
        <v>307</v>
      </c>
      <c r="C54" s="10" t="s">
        <v>274</v>
      </c>
      <c r="D54" s="8"/>
      <c r="E54" s="8"/>
      <c r="F54" s="8"/>
      <c r="G54" s="8"/>
      <c r="H54" s="37">
        <v>15</v>
      </c>
      <c r="I54" s="23" t="s">
        <v>308</v>
      </c>
      <c r="J54" s="23"/>
      <c r="K54" s="23"/>
      <c r="L54" s="23"/>
      <c r="M54" s="23"/>
      <c r="N54" s="34" t="s">
        <v>309</v>
      </c>
      <c r="O54" s="30" t="s">
        <v>322</v>
      </c>
      <c r="P54" s="31" t="s">
        <v>323</v>
      </c>
      <c r="Q54" s="31" t="s">
        <v>312</v>
      </c>
      <c r="R54" s="125" t="s">
        <v>313</v>
      </c>
      <c r="S54" s="109">
        <v>1458</v>
      </c>
      <c r="T54" s="109">
        <f t="shared" si="5"/>
        <v>17496</v>
      </c>
      <c r="U54" s="53" t="s">
        <v>54</v>
      </c>
      <c r="V54" s="109">
        <v>1670</v>
      </c>
      <c r="W54" s="108">
        <f t="shared" si="6"/>
        <v>20040</v>
      </c>
      <c r="X54" s="34" t="s">
        <v>314</v>
      </c>
      <c r="Y54" s="8"/>
      <c r="Z54" s="8"/>
      <c r="AA54" s="8"/>
      <c r="AB54" s="8"/>
      <c r="AC54" s="8"/>
      <c r="AD54" s="34" t="s">
        <v>315</v>
      </c>
      <c r="AE54" s="34"/>
    </row>
    <row r="55" spans="1:31">
      <c r="A55" s="40">
        <v>52</v>
      </c>
      <c r="B55" s="18" t="s">
        <v>324</v>
      </c>
      <c r="C55" s="10" t="s">
        <v>274</v>
      </c>
      <c r="D55" s="9" t="s">
        <v>64</v>
      </c>
      <c r="E55" s="16" t="s">
        <v>65</v>
      </c>
      <c r="F55" s="16" t="s">
        <v>66</v>
      </c>
      <c r="G55" s="12">
        <v>2009</v>
      </c>
      <c r="H55" s="17">
        <v>600</v>
      </c>
      <c r="I55" s="16"/>
      <c r="J55" s="16"/>
      <c r="K55" s="16"/>
      <c r="L55" s="16"/>
      <c r="M55" s="16"/>
      <c r="N55" s="10" t="s">
        <v>325</v>
      </c>
      <c r="O55" s="10"/>
      <c r="P55" s="10"/>
      <c r="Q55" s="10"/>
      <c r="R55" s="126"/>
      <c r="S55" s="110"/>
      <c r="T55" s="10"/>
      <c r="U55" s="126"/>
      <c r="V55" s="110"/>
      <c r="W55" s="10"/>
      <c r="X55" s="10"/>
      <c r="Y55" s="18" t="s">
        <v>60</v>
      </c>
      <c r="Z55" s="19" t="s">
        <v>74</v>
      </c>
      <c r="AA55" s="19" t="s">
        <v>326</v>
      </c>
      <c r="AB55" s="19" t="s">
        <v>327</v>
      </c>
      <c r="AC55" s="19" t="s">
        <v>62</v>
      </c>
      <c r="AD55" s="34"/>
      <c r="AE55" s="34"/>
    </row>
    <row r="56" spans="1:31">
      <c r="A56" s="40">
        <v>53</v>
      </c>
      <c r="B56" s="18" t="s">
        <v>328</v>
      </c>
      <c r="C56" s="10" t="s">
        <v>274</v>
      </c>
      <c r="D56" s="9" t="s">
        <v>64</v>
      </c>
      <c r="E56" s="16" t="s">
        <v>289</v>
      </c>
      <c r="F56" s="16" t="s">
        <v>329</v>
      </c>
      <c r="G56" s="12">
        <v>2013</v>
      </c>
      <c r="H56" s="17">
        <v>1050</v>
      </c>
      <c r="I56" s="16" t="s">
        <v>330</v>
      </c>
      <c r="J56" s="16"/>
      <c r="K56" s="16"/>
      <c r="L56" s="16"/>
      <c r="M56" s="16"/>
      <c r="N56" s="10" t="s">
        <v>331</v>
      </c>
      <c r="O56" s="10"/>
      <c r="P56" s="10"/>
      <c r="Q56" s="10"/>
      <c r="R56" s="126"/>
      <c r="S56" s="110"/>
      <c r="T56" s="10"/>
      <c r="U56" s="126"/>
      <c r="V56" s="110"/>
      <c r="W56" s="10"/>
      <c r="X56" s="10"/>
      <c r="Y56" s="18" t="s">
        <v>332</v>
      </c>
      <c r="Z56" s="19" t="s">
        <v>333</v>
      </c>
      <c r="AA56" s="19" t="s">
        <v>334</v>
      </c>
      <c r="AB56" s="19" t="s">
        <v>182</v>
      </c>
      <c r="AC56" s="19" t="s">
        <v>62</v>
      </c>
      <c r="AD56" s="34"/>
      <c r="AE56" s="34"/>
    </row>
    <row r="57" spans="1:31">
      <c r="A57" s="40">
        <v>54</v>
      </c>
      <c r="B57" s="18" t="s">
        <v>335</v>
      </c>
      <c r="C57" s="10" t="s">
        <v>58</v>
      </c>
      <c r="D57" s="9"/>
      <c r="E57" s="16"/>
      <c r="F57" s="16"/>
      <c r="G57" s="12"/>
      <c r="H57" s="17"/>
      <c r="I57" s="16"/>
      <c r="J57" s="16"/>
      <c r="K57" s="16"/>
      <c r="L57" s="16"/>
      <c r="M57" s="16"/>
      <c r="N57" s="10" t="s">
        <v>336</v>
      </c>
      <c r="O57" s="10"/>
      <c r="P57" s="10"/>
      <c r="Q57" s="10"/>
      <c r="R57" s="126"/>
      <c r="S57" s="110"/>
      <c r="T57" s="10"/>
      <c r="U57" s="126"/>
      <c r="V57" s="110"/>
      <c r="W57" s="10"/>
      <c r="X57" s="10"/>
      <c r="Y57" s="18" t="s">
        <v>60</v>
      </c>
      <c r="Z57" s="19" t="s">
        <v>61</v>
      </c>
      <c r="AA57" s="19"/>
      <c r="AB57" s="19"/>
      <c r="AC57" s="19" t="s">
        <v>62</v>
      </c>
      <c r="AD57" s="34"/>
      <c r="AE57" s="34"/>
    </row>
    <row r="58" spans="1:31">
      <c r="A58" s="40">
        <v>55</v>
      </c>
      <c r="B58" s="18" t="s">
        <v>337</v>
      </c>
      <c r="C58" s="10" t="s">
        <v>58</v>
      </c>
      <c r="D58" s="9" t="s">
        <v>64</v>
      </c>
      <c r="E58" s="16" t="s">
        <v>289</v>
      </c>
      <c r="F58" s="16" t="s">
        <v>66</v>
      </c>
      <c r="G58" s="12">
        <v>2000</v>
      </c>
      <c r="H58" s="17">
        <v>278</v>
      </c>
      <c r="I58" s="16"/>
      <c r="J58" s="16"/>
      <c r="K58" s="16"/>
      <c r="L58" s="16"/>
      <c r="M58" s="16"/>
      <c r="N58" s="10" t="s">
        <v>338</v>
      </c>
      <c r="O58" s="10"/>
      <c r="P58" s="10"/>
      <c r="Q58" s="10"/>
      <c r="R58" s="126"/>
      <c r="S58" s="110"/>
      <c r="T58" s="10"/>
      <c r="U58" s="126"/>
      <c r="V58" s="110"/>
      <c r="W58" s="10"/>
      <c r="X58" s="10"/>
      <c r="Y58" s="18" t="s">
        <v>60</v>
      </c>
      <c r="Z58" s="19" t="s">
        <v>61</v>
      </c>
      <c r="AA58" s="19"/>
      <c r="AB58" s="19"/>
      <c r="AC58" s="19" t="s">
        <v>62</v>
      </c>
      <c r="AD58" s="34"/>
      <c r="AE58" s="34"/>
    </row>
    <row r="59" spans="1:31">
      <c r="A59" s="40">
        <v>56</v>
      </c>
      <c r="B59" s="18" t="s">
        <v>339</v>
      </c>
      <c r="C59" s="10" t="s">
        <v>58</v>
      </c>
      <c r="D59" s="9"/>
      <c r="E59" s="16"/>
      <c r="F59" s="16"/>
      <c r="G59" s="12"/>
      <c r="H59" s="17"/>
      <c r="I59" s="16"/>
      <c r="J59" s="16"/>
      <c r="K59" s="16"/>
      <c r="L59" s="16"/>
      <c r="M59" s="16"/>
      <c r="N59" s="10" t="s">
        <v>340</v>
      </c>
      <c r="O59" s="10"/>
      <c r="P59" s="10"/>
      <c r="Q59" s="10"/>
      <c r="R59" s="126"/>
      <c r="S59" s="110"/>
      <c r="T59" s="10"/>
      <c r="U59" s="126"/>
      <c r="V59" s="110"/>
      <c r="W59" s="10"/>
      <c r="X59" s="10"/>
      <c r="Y59" s="18" t="s">
        <v>60</v>
      </c>
      <c r="Z59" s="19" t="s">
        <v>61</v>
      </c>
      <c r="AA59" s="19"/>
      <c r="AB59" s="19"/>
      <c r="AC59" s="19" t="s">
        <v>62</v>
      </c>
      <c r="AD59" s="34"/>
      <c r="AE59" s="34"/>
    </row>
    <row r="60" spans="1:31" ht="60">
      <c r="A60" s="40">
        <v>57</v>
      </c>
      <c r="B60" s="21" t="s">
        <v>341</v>
      </c>
      <c r="C60" s="161" t="s">
        <v>111</v>
      </c>
      <c r="D60" s="9" t="s">
        <v>116</v>
      </c>
      <c r="E60" s="16" t="s">
        <v>65</v>
      </c>
      <c r="F60" s="16" t="s">
        <v>66</v>
      </c>
      <c r="G60" s="12">
        <v>2019</v>
      </c>
      <c r="H60" s="17">
        <v>112</v>
      </c>
      <c r="I60" s="23" t="s">
        <v>342</v>
      </c>
      <c r="J60" s="23"/>
      <c r="K60" s="23"/>
      <c r="L60" s="23"/>
      <c r="M60" s="23"/>
      <c r="N60" s="10" t="s">
        <v>343</v>
      </c>
      <c r="O60" s="45" t="s">
        <v>344</v>
      </c>
      <c r="P60" s="50" t="s">
        <v>345</v>
      </c>
      <c r="Q60" s="50"/>
      <c r="R60" s="128"/>
      <c r="S60" s="118" t="s">
        <v>346</v>
      </c>
      <c r="T60" s="45"/>
      <c r="U60" s="131"/>
      <c r="V60" s="118"/>
      <c r="W60" s="45"/>
      <c r="X60" s="51" t="s">
        <v>347</v>
      </c>
      <c r="Y60" s="8"/>
      <c r="Z60" s="8"/>
      <c r="AA60" s="8"/>
      <c r="AB60" s="8"/>
      <c r="AC60" s="8"/>
      <c r="AD60" s="34"/>
      <c r="AE60" s="34"/>
    </row>
    <row r="61" spans="1:31" ht="45">
      <c r="A61" s="40">
        <v>58</v>
      </c>
      <c r="B61" s="10" t="s">
        <v>348</v>
      </c>
      <c r="C61" s="161" t="s">
        <v>349</v>
      </c>
      <c r="D61" s="9" t="s">
        <v>116</v>
      </c>
      <c r="E61" s="16" t="s">
        <v>65</v>
      </c>
      <c r="F61" s="16" t="s">
        <v>350</v>
      </c>
      <c r="G61" s="12">
        <v>2010</v>
      </c>
      <c r="H61" s="29" t="s">
        <v>351</v>
      </c>
      <c r="I61" s="16" t="s">
        <v>352</v>
      </c>
      <c r="J61" s="16"/>
      <c r="K61" s="16"/>
      <c r="L61" s="16"/>
      <c r="M61" s="16"/>
      <c r="N61" s="10" t="s">
        <v>353</v>
      </c>
      <c r="O61" s="30" t="s">
        <v>265</v>
      </c>
      <c r="P61" s="34" t="s">
        <v>354</v>
      </c>
      <c r="Q61" s="34" t="s">
        <v>355</v>
      </c>
      <c r="R61" s="53" t="s">
        <v>356</v>
      </c>
      <c r="S61" s="109">
        <v>260500</v>
      </c>
      <c r="T61" s="109">
        <f t="shared" ref="T61" si="7">(S61*12)</f>
        <v>3126000</v>
      </c>
      <c r="U61" s="53" t="s">
        <v>54</v>
      </c>
      <c r="V61" s="109" t="s">
        <v>357</v>
      </c>
      <c r="W61" s="53"/>
      <c r="X61" s="34" t="s">
        <v>358</v>
      </c>
      <c r="Y61" s="18" t="s">
        <v>60</v>
      </c>
      <c r="Z61" s="19" t="s">
        <v>74</v>
      </c>
      <c r="AA61" s="19" t="s">
        <v>359</v>
      </c>
      <c r="AB61" s="19" t="s">
        <v>327</v>
      </c>
      <c r="AC61" s="19" t="s">
        <v>62</v>
      </c>
      <c r="AD61" s="34"/>
      <c r="AE61" s="34"/>
    </row>
    <row r="62" spans="1:31">
      <c r="A62" s="40">
        <v>59</v>
      </c>
      <c r="B62" s="18" t="s">
        <v>360</v>
      </c>
      <c r="C62" s="10" t="s">
        <v>274</v>
      </c>
      <c r="D62" s="11"/>
      <c r="E62" s="11"/>
      <c r="F62" s="11"/>
      <c r="G62" s="11"/>
      <c r="H62" s="12"/>
      <c r="I62" s="9"/>
      <c r="J62" s="9"/>
      <c r="K62" s="9"/>
      <c r="L62" s="9"/>
      <c r="M62" s="9"/>
      <c r="N62" s="13" t="s">
        <v>361</v>
      </c>
      <c r="O62" s="13"/>
      <c r="P62" s="13"/>
      <c r="Q62" s="13"/>
      <c r="R62" s="127"/>
      <c r="S62" s="110"/>
      <c r="T62" s="13"/>
      <c r="U62" s="127"/>
      <c r="V62" s="110"/>
      <c r="W62" s="13"/>
      <c r="X62" s="13"/>
      <c r="Y62" s="14" t="s">
        <v>60</v>
      </c>
      <c r="Z62" s="15" t="s">
        <v>74</v>
      </c>
      <c r="AA62" s="15" t="s">
        <v>362</v>
      </c>
      <c r="AB62" s="15" t="s">
        <v>327</v>
      </c>
      <c r="AC62" s="15" t="s">
        <v>62</v>
      </c>
      <c r="AD62" s="34"/>
      <c r="AE62" s="34"/>
    </row>
    <row r="63" spans="1:31">
      <c r="A63" s="40">
        <v>60</v>
      </c>
      <c r="B63" s="10" t="s">
        <v>363</v>
      </c>
      <c r="C63" s="161" t="s">
        <v>111</v>
      </c>
      <c r="D63" s="9" t="s">
        <v>116</v>
      </c>
      <c r="E63" s="16" t="s">
        <v>65</v>
      </c>
      <c r="F63" s="16" t="s">
        <v>66</v>
      </c>
      <c r="G63" s="12">
        <v>2010</v>
      </c>
      <c r="H63" s="17">
        <v>313</v>
      </c>
      <c r="I63" s="16"/>
      <c r="J63" s="16"/>
      <c r="K63" s="16"/>
      <c r="L63" s="16"/>
      <c r="M63" s="16"/>
      <c r="N63" s="10" t="s">
        <v>364</v>
      </c>
      <c r="O63" s="10"/>
      <c r="P63" s="10"/>
      <c r="Q63" s="10"/>
      <c r="R63" s="126"/>
      <c r="S63" s="110"/>
      <c r="T63" s="10"/>
      <c r="U63" s="126"/>
      <c r="V63" s="110"/>
      <c r="W63" s="10"/>
      <c r="X63" s="10"/>
      <c r="Y63" s="8"/>
      <c r="Z63" s="8"/>
      <c r="AA63" s="8"/>
      <c r="AB63" s="8"/>
      <c r="AC63" s="8"/>
      <c r="AD63" s="34"/>
      <c r="AE63" s="34"/>
    </row>
    <row r="64" spans="1:31" ht="30">
      <c r="A64" s="135">
        <v>61</v>
      </c>
      <c r="B64" s="21" t="s">
        <v>365</v>
      </c>
      <c r="C64" s="10" t="s">
        <v>274</v>
      </c>
      <c r="D64" s="9" t="s">
        <v>64</v>
      </c>
      <c r="E64" s="16" t="s">
        <v>65</v>
      </c>
      <c r="F64" s="16" t="s">
        <v>66</v>
      </c>
      <c r="G64" s="12">
        <v>2010</v>
      </c>
      <c r="H64" s="17">
        <v>300</v>
      </c>
      <c r="I64" s="16"/>
      <c r="J64" s="16"/>
      <c r="K64" s="16"/>
      <c r="L64" s="16"/>
      <c r="M64" s="16"/>
      <c r="N64" s="10" t="s">
        <v>366</v>
      </c>
      <c r="O64" s="45" t="s">
        <v>367</v>
      </c>
      <c r="P64" s="51" t="s">
        <v>368</v>
      </c>
      <c r="Q64" s="51"/>
      <c r="R64" s="130"/>
      <c r="S64" s="118" t="s">
        <v>278</v>
      </c>
      <c r="T64" s="45"/>
      <c r="U64" s="131" t="s">
        <v>54</v>
      </c>
      <c r="V64" s="118"/>
      <c r="W64" s="45"/>
      <c r="X64" s="51" t="s">
        <v>369</v>
      </c>
      <c r="Y64" s="18" t="s">
        <v>370</v>
      </c>
      <c r="Z64" s="19" t="s">
        <v>74</v>
      </c>
      <c r="AA64" s="19" t="s">
        <v>371</v>
      </c>
      <c r="AB64" s="19" t="s">
        <v>372</v>
      </c>
      <c r="AC64" s="19" t="s">
        <v>62</v>
      </c>
      <c r="AD64" s="34"/>
      <c r="AE64" s="34"/>
    </row>
    <row r="65" spans="1:31" ht="45">
      <c r="A65" s="135">
        <v>62</v>
      </c>
      <c r="B65" s="21" t="s">
        <v>373</v>
      </c>
      <c r="C65" s="10" t="s">
        <v>274</v>
      </c>
      <c r="D65" s="9" t="s">
        <v>116</v>
      </c>
      <c r="E65" s="16" t="s">
        <v>65</v>
      </c>
      <c r="F65" s="16" t="s">
        <v>66</v>
      </c>
      <c r="G65" s="12">
        <v>1980</v>
      </c>
      <c r="H65" s="17">
        <v>422</v>
      </c>
      <c r="I65" s="16"/>
      <c r="J65" s="16"/>
      <c r="K65" s="16"/>
      <c r="L65" s="16"/>
      <c r="M65" s="16"/>
      <c r="N65" s="10" t="s">
        <v>374</v>
      </c>
      <c r="O65" s="45" t="s">
        <v>375</v>
      </c>
      <c r="P65" s="50">
        <v>43305</v>
      </c>
      <c r="Q65" s="50"/>
      <c r="R65" s="128"/>
      <c r="S65" s="118" t="s">
        <v>376</v>
      </c>
      <c r="T65" s="45"/>
      <c r="U65" s="131"/>
      <c r="V65" s="118"/>
      <c r="W65" s="45"/>
      <c r="X65" s="51" t="s">
        <v>377</v>
      </c>
      <c r="Y65" s="18" t="s">
        <v>60</v>
      </c>
      <c r="Z65" s="19" t="s">
        <v>74</v>
      </c>
      <c r="AA65" s="19" t="s">
        <v>378</v>
      </c>
      <c r="AB65" s="19" t="s">
        <v>182</v>
      </c>
      <c r="AC65" s="19" t="s">
        <v>62</v>
      </c>
      <c r="AD65" s="34"/>
      <c r="AE65" s="34"/>
    </row>
    <row r="66" spans="1:31" ht="45">
      <c r="A66" s="135">
        <v>63</v>
      </c>
      <c r="B66" s="21" t="s">
        <v>379</v>
      </c>
      <c r="C66" s="161" t="s">
        <v>111</v>
      </c>
      <c r="D66" s="9" t="s">
        <v>116</v>
      </c>
      <c r="E66" s="16" t="s">
        <v>65</v>
      </c>
      <c r="F66" s="16" t="s">
        <v>350</v>
      </c>
      <c r="G66" s="12">
        <v>2009</v>
      </c>
      <c r="H66" s="17">
        <v>335</v>
      </c>
      <c r="I66" s="16"/>
      <c r="J66" s="16"/>
      <c r="K66" s="16"/>
      <c r="L66" s="16"/>
      <c r="M66" s="16"/>
      <c r="N66" s="10" t="s">
        <v>380</v>
      </c>
      <c r="O66" s="48" t="s">
        <v>381</v>
      </c>
      <c r="P66" s="51" t="s">
        <v>382</v>
      </c>
      <c r="Q66" s="51"/>
      <c r="R66" s="130"/>
      <c r="S66" s="118" t="s">
        <v>304</v>
      </c>
      <c r="T66" s="45"/>
      <c r="U66" s="131" t="s">
        <v>383</v>
      </c>
      <c r="V66" s="118"/>
      <c r="W66" s="45"/>
      <c r="X66" s="51" t="s">
        <v>384</v>
      </c>
      <c r="Y66" s="18" t="s">
        <v>385</v>
      </c>
      <c r="Z66" s="19" t="s">
        <v>333</v>
      </c>
      <c r="AA66" s="19" t="s">
        <v>386</v>
      </c>
      <c r="AB66" s="19" t="s">
        <v>182</v>
      </c>
      <c r="AC66" s="19" t="s">
        <v>62</v>
      </c>
      <c r="AD66" s="34"/>
      <c r="AE66" s="34"/>
    </row>
    <row r="67" spans="1:31" ht="120">
      <c r="A67" s="40">
        <v>64</v>
      </c>
      <c r="B67" s="18" t="s">
        <v>379</v>
      </c>
      <c r="C67" s="161" t="s">
        <v>387</v>
      </c>
      <c r="D67" s="9"/>
      <c r="E67" s="16"/>
      <c r="F67" s="16"/>
      <c r="G67" s="12"/>
      <c r="H67" s="17">
        <v>2205</v>
      </c>
      <c r="I67" s="16" t="s">
        <v>388</v>
      </c>
      <c r="J67" s="16"/>
      <c r="K67" s="16"/>
      <c r="L67" s="16"/>
      <c r="M67" s="16"/>
      <c r="N67" s="10" t="s">
        <v>389</v>
      </c>
      <c r="O67" s="32" t="s">
        <v>390</v>
      </c>
      <c r="P67" s="52">
        <v>42935</v>
      </c>
      <c r="Q67" s="52" t="s">
        <v>391</v>
      </c>
      <c r="R67" s="53" t="s">
        <v>392</v>
      </c>
      <c r="S67" s="109">
        <v>121900</v>
      </c>
      <c r="T67" s="109">
        <f t="shared" ref="T67:T69" si="8">(S67*12)</f>
        <v>1462800</v>
      </c>
      <c r="U67" s="53" t="s">
        <v>54</v>
      </c>
      <c r="V67" s="109">
        <v>139575</v>
      </c>
      <c r="W67" s="108">
        <f t="shared" ref="W67:W69" si="9">(V67*12)</f>
        <v>1674900</v>
      </c>
      <c r="X67" s="34" t="s">
        <v>393</v>
      </c>
      <c r="Y67" s="18" t="s">
        <v>394</v>
      </c>
      <c r="Z67" s="19" t="s">
        <v>74</v>
      </c>
      <c r="AA67" s="19" t="s">
        <v>395</v>
      </c>
      <c r="AB67" s="19" t="s">
        <v>396</v>
      </c>
      <c r="AC67" s="19" t="s">
        <v>62</v>
      </c>
      <c r="AD67" s="34"/>
      <c r="AE67" s="34"/>
    </row>
    <row r="68" spans="1:31" ht="75">
      <c r="A68" s="40">
        <v>65</v>
      </c>
      <c r="B68" s="40" t="s">
        <v>397</v>
      </c>
      <c r="C68" s="40" t="s">
        <v>37</v>
      </c>
      <c r="D68" s="8"/>
      <c r="E68" s="8"/>
      <c r="F68" s="8"/>
      <c r="G68" s="8"/>
      <c r="H68" s="37">
        <v>152</v>
      </c>
      <c r="I68" s="27" t="s">
        <v>263</v>
      </c>
      <c r="J68" s="23"/>
      <c r="K68" s="23"/>
      <c r="L68" s="23"/>
      <c r="M68" s="23"/>
      <c r="N68" s="34" t="s">
        <v>398</v>
      </c>
      <c r="O68" s="32" t="s">
        <v>399</v>
      </c>
      <c r="P68" s="34" t="s">
        <v>400</v>
      </c>
      <c r="Q68" s="34" t="s">
        <v>401</v>
      </c>
      <c r="R68" s="57" t="s">
        <v>402</v>
      </c>
      <c r="S68" s="115">
        <v>0</v>
      </c>
      <c r="T68" s="109">
        <f t="shared" si="8"/>
        <v>0</v>
      </c>
      <c r="U68" s="57" t="s">
        <v>403</v>
      </c>
      <c r="V68" s="115">
        <v>87020</v>
      </c>
      <c r="W68" s="108">
        <f t="shared" si="9"/>
        <v>1044240</v>
      </c>
      <c r="X68" s="34" t="s">
        <v>404</v>
      </c>
      <c r="Y68" s="8"/>
      <c r="Z68" s="8"/>
      <c r="AA68" s="8"/>
      <c r="AB68" s="8"/>
      <c r="AC68" s="8"/>
      <c r="AD68" s="34" t="s">
        <v>405</v>
      </c>
      <c r="AE68" s="67" t="s">
        <v>406</v>
      </c>
    </row>
    <row r="69" spans="1:31" ht="30">
      <c r="A69" s="40">
        <v>66</v>
      </c>
      <c r="B69" s="40" t="s">
        <v>407</v>
      </c>
      <c r="C69" s="162" t="s">
        <v>387</v>
      </c>
      <c r="D69" s="8"/>
      <c r="E69" s="8"/>
      <c r="F69" s="8"/>
      <c r="G69" s="8"/>
      <c r="H69" s="37">
        <v>150</v>
      </c>
      <c r="I69" s="23" t="s">
        <v>388</v>
      </c>
      <c r="J69" s="23"/>
      <c r="K69" s="23"/>
      <c r="L69" s="23"/>
      <c r="M69" s="23"/>
      <c r="N69" s="34" t="s">
        <v>408</v>
      </c>
      <c r="O69" s="30" t="s">
        <v>409</v>
      </c>
      <c r="P69" s="31" t="s">
        <v>410</v>
      </c>
      <c r="Q69" s="31" t="s">
        <v>411</v>
      </c>
      <c r="R69" s="53" t="s">
        <v>412</v>
      </c>
      <c r="S69" s="109">
        <v>7433</v>
      </c>
      <c r="T69" s="109">
        <f t="shared" si="8"/>
        <v>89196</v>
      </c>
      <c r="U69" s="60" t="s">
        <v>54</v>
      </c>
      <c r="V69" s="111">
        <v>8511</v>
      </c>
      <c r="W69" s="108">
        <f t="shared" si="9"/>
        <v>102132</v>
      </c>
      <c r="X69" s="34" t="s">
        <v>413</v>
      </c>
      <c r="Y69" s="8"/>
      <c r="Z69" s="8"/>
      <c r="AA69" s="8"/>
      <c r="AB69" s="8"/>
      <c r="AC69" s="8"/>
      <c r="AD69" s="34" t="s">
        <v>414</v>
      </c>
      <c r="AE69" s="34"/>
    </row>
    <row r="70" spans="1:31">
      <c r="A70" s="40">
        <v>67</v>
      </c>
      <c r="B70" s="10" t="s">
        <v>415</v>
      </c>
      <c r="C70" s="161" t="s">
        <v>111</v>
      </c>
      <c r="D70" s="9" t="s">
        <v>116</v>
      </c>
      <c r="E70" s="16" t="s">
        <v>65</v>
      </c>
      <c r="F70" s="16" t="s">
        <v>66</v>
      </c>
      <c r="G70" s="12">
        <v>2015</v>
      </c>
      <c r="H70" s="17">
        <v>470</v>
      </c>
      <c r="I70" s="16"/>
      <c r="J70" s="16"/>
      <c r="K70" s="16"/>
      <c r="L70" s="16"/>
      <c r="M70" s="16"/>
      <c r="N70" s="10" t="s">
        <v>416</v>
      </c>
      <c r="O70" s="10"/>
      <c r="P70" s="10"/>
      <c r="Q70" s="10"/>
      <c r="R70" s="126"/>
      <c r="S70" s="110"/>
      <c r="T70" s="10"/>
      <c r="U70" s="126"/>
      <c r="V70" s="110"/>
      <c r="W70" s="10"/>
      <c r="X70" s="10"/>
      <c r="Y70" s="8"/>
      <c r="Z70" s="8"/>
      <c r="AA70" s="8"/>
      <c r="AB70" s="8"/>
      <c r="AC70" s="8"/>
      <c r="AD70" s="34"/>
      <c r="AE70" s="34"/>
    </row>
    <row r="71" spans="1:31" ht="90">
      <c r="A71" s="40">
        <v>68</v>
      </c>
      <c r="B71" s="18" t="s">
        <v>417</v>
      </c>
      <c r="C71" s="10" t="s">
        <v>37</v>
      </c>
      <c r="D71" s="9"/>
      <c r="E71" s="16"/>
      <c r="F71" s="16"/>
      <c r="G71" s="12"/>
      <c r="H71" s="17"/>
      <c r="I71" s="16"/>
      <c r="J71" s="16"/>
      <c r="K71" s="16"/>
      <c r="L71" s="16"/>
      <c r="M71" s="16"/>
      <c r="N71" s="10" t="s">
        <v>418</v>
      </c>
      <c r="O71" s="30" t="s">
        <v>419</v>
      </c>
      <c r="P71" s="31" t="s">
        <v>420</v>
      </c>
      <c r="Q71" s="31" t="s">
        <v>421</v>
      </c>
      <c r="R71" s="125" t="s">
        <v>422</v>
      </c>
      <c r="S71" s="109">
        <v>10000</v>
      </c>
      <c r="T71" s="109">
        <f t="shared" ref="T71" si="10">(S71*12)</f>
        <v>120000</v>
      </c>
      <c r="U71" s="53" t="s">
        <v>423</v>
      </c>
      <c r="V71" s="109">
        <v>11450</v>
      </c>
      <c r="W71" s="108">
        <f t="shared" ref="W71" si="11">(V71*12)</f>
        <v>137400</v>
      </c>
      <c r="X71" s="34" t="s">
        <v>424</v>
      </c>
      <c r="Y71" s="18" t="s">
        <v>60</v>
      </c>
      <c r="Z71" s="19"/>
      <c r="AA71" s="19" t="s">
        <v>425</v>
      </c>
      <c r="AB71" s="19"/>
      <c r="AC71" s="19"/>
      <c r="AD71" s="34"/>
      <c r="AE71" s="34"/>
    </row>
    <row r="72" spans="1:31">
      <c r="A72" s="40">
        <v>69</v>
      </c>
      <c r="B72" s="21" t="s">
        <v>417</v>
      </c>
      <c r="C72" s="161" t="s">
        <v>111</v>
      </c>
      <c r="D72" s="9" t="s">
        <v>116</v>
      </c>
      <c r="E72" s="16" t="s">
        <v>426</v>
      </c>
      <c r="F72" s="16" t="s">
        <v>66</v>
      </c>
      <c r="G72" s="12">
        <v>2020</v>
      </c>
      <c r="H72" s="17">
        <v>658</v>
      </c>
      <c r="I72" s="16"/>
      <c r="J72" s="16"/>
      <c r="K72" s="16"/>
      <c r="L72" s="16"/>
      <c r="M72" s="16"/>
      <c r="N72" s="10" t="s">
        <v>427</v>
      </c>
      <c r="O72" s="48" t="s">
        <v>428</v>
      </c>
      <c r="P72" s="51"/>
      <c r="Q72" s="51"/>
      <c r="R72" s="51"/>
      <c r="S72" s="119"/>
      <c r="T72" s="48"/>
      <c r="U72" s="134"/>
      <c r="V72" s="119"/>
      <c r="W72" s="48"/>
      <c r="X72" s="51" t="s">
        <v>429</v>
      </c>
      <c r="Y72" s="8"/>
      <c r="Z72" s="8"/>
      <c r="AA72" s="8"/>
      <c r="AB72" s="8"/>
      <c r="AC72" s="8"/>
      <c r="AD72" s="34"/>
      <c r="AE72" s="34"/>
    </row>
    <row r="73" spans="1:31">
      <c r="B73" s="41"/>
      <c r="C73" s="41"/>
      <c r="H73" s="39"/>
      <c r="J73" s="25"/>
      <c r="K73" s="25"/>
      <c r="L73" s="25"/>
      <c r="M73" s="25"/>
      <c r="N73" s="43"/>
      <c r="O73" s="41"/>
      <c r="P73" s="43"/>
      <c r="Q73" s="43"/>
      <c r="R73" s="43"/>
      <c r="S73" s="123"/>
      <c r="T73" s="41"/>
      <c r="U73" s="41"/>
      <c r="V73" s="41"/>
      <c r="W73" s="41"/>
      <c r="X73" s="43"/>
      <c r="AD73" s="43"/>
    </row>
    <row r="74" spans="1:31">
      <c r="B74" s="41"/>
      <c r="C74" s="41"/>
      <c r="H74" s="39"/>
      <c r="J74" s="25"/>
      <c r="K74" s="25"/>
      <c r="L74" s="25"/>
      <c r="M74" s="25"/>
      <c r="N74" s="43"/>
      <c r="O74" s="41"/>
      <c r="P74" s="43"/>
      <c r="Q74" s="43"/>
      <c r="R74" s="43"/>
      <c r="S74" s="123"/>
      <c r="T74" s="123"/>
      <c r="U74" s="41"/>
      <c r="V74" s="41"/>
      <c r="W74" s="123"/>
      <c r="X74" s="43"/>
      <c r="AD74" s="43"/>
    </row>
  </sheetData>
  <autoFilter ref="A1:AE72" xr:uid="{0B123F89-B5BE-4E0B-8CAE-771B6FCA0675}"/>
  <mergeCells count="7">
    <mergeCell ref="Y2:AC2"/>
    <mergeCell ref="AD2:AE2"/>
    <mergeCell ref="O2:X2"/>
    <mergeCell ref="B2:B3"/>
    <mergeCell ref="C2:C3"/>
    <mergeCell ref="D2:M2"/>
    <mergeCell ref="N2:N3"/>
  </mergeCells>
  <phoneticPr fontId="9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EA37C-89BD-40C9-924D-ADEAD9ACA0E3}">
  <dimension ref="A1:V67"/>
  <sheetViews>
    <sheetView topLeftCell="A35" workbookViewId="0">
      <selection activeCell="F44" sqref="F44"/>
    </sheetView>
  </sheetViews>
  <sheetFormatPr defaultRowHeight="14.25"/>
  <cols>
    <col min="1" max="1" width="29.7109375" style="68" customWidth="1"/>
    <col min="2" max="2" width="36.28515625" customWidth="1"/>
    <col min="3" max="3" width="24.7109375" style="68" bestFit="1" customWidth="1"/>
    <col min="4" max="4" width="10.42578125" style="68" bestFit="1" customWidth="1"/>
    <col min="5" max="5" width="9.140625" hidden="1" customWidth="1"/>
    <col min="6" max="6" width="12.28515625" style="69" customWidth="1"/>
    <col min="7" max="7" width="20.28515625" style="68" customWidth="1"/>
    <col min="8" max="18" width="12.7109375" customWidth="1"/>
    <col min="19" max="19" width="11.85546875" customWidth="1"/>
    <col min="20" max="20" width="13.42578125" customWidth="1"/>
    <col min="21" max="21" width="10.5703125" bestFit="1" customWidth="1"/>
    <col min="22" max="22" width="19" customWidth="1"/>
    <col min="251" max="251" width="9.7109375" customWidth="1"/>
    <col min="252" max="253" width="11.140625" customWidth="1"/>
    <col min="254" max="254" width="10.85546875" customWidth="1"/>
    <col min="255" max="256" width="12.140625" customWidth="1"/>
    <col min="257" max="257" width="12" customWidth="1"/>
    <col min="258" max="258" width="15.140625" customWidth="1"/>
    <col min="259" max="259" width="11.42578125" bestFit="1" customWidth="1"/>
    <col min="260" max="260" width="11.5703125" customWidth="1"/>
    <col min="262" max="262" width="12.85546875" customWidth="1"/>
    <col min="263" max="263" width="11.42578125" bestFit="1" customWidth="1"/>
    <col min="264" max="264" width="11.140625" customWidth="1"/>
    <col min="265" max="265" width="14.5703125" customWidth="1"/>
    <col min="266" max="266" width="12.42578125" customWidth="1"/>
    <col min="507" max="507" width="9.7109375" customWidth="1"/>
    <col min="508" max="509" width="11.140625" customWidth="1"/>
    <col min="510" max="510" width="10.85546875" customWidth="1"/>
    <col min="511" max="512" width="12.140625" customWidth="1"/>
    <col min="513" max="513" width="12" customWidth="1"/>
    <col min="514" max="514" width="15.140625" customWidth="1"/>
    <col min="515" max="515" width="11.42578125" bestFit="1" customWidth="1"/>
    <col min="516" max="516" width="11.5703125" customWidth="1"/>
    <col min="518" max="518" width="12.85546875" customWidth="1"/>
    <col min="519" max="519" width="11.42578125" bestFit="1" customWidth="1"/>
    <col min="520" max="520" width="11.140625" customWidth="1"/>
    <col min="521" max="521" width="14.5703125" customWidth="1"/>
    <col min="522" max="522" width="12.42578125" customWidth="1"/>
    <col min="763" max="763" width="9.7109375" customWidth="1"/>
    <col min="764" max="765" width="11.140625" customWidth="1"/>
    <col min="766" max="766" width="10.85546875" customWidth="1"/>
    <col min="767" max="768" width="12.140625" customWidth="1"/>
    <col min="769" max="769" width="12" customWidth="1"/>
    <col min="770" max="770" width="15.140625" customWidth="1"/>
    <col min="771" max="771" width="11.42578125" bestFit="1" customWidth="1"/>
    <col min="772" max="772" width="11.5703125" customWidth="1"/>
    <col min="774" max="774" width="12.85546875" customWidth="1"/>
    <col min="775" max="775" width="11.42578125" bestFit="1" customWidth="1"/>
    <col min="776" max="776" width="11.140625" customWidth="1"/>
    <col min="777" max="777" width="14.5703125" customWidth="1"/>
    <col min="778" max="778" width="12.42578125" customWidth="1"/>
    <col min="1019" max="1019" width="9.7109375" customWidth="1"/>
    <col min="1020" max="1021" width="11.140625" customWidth="1"/>
    <col min="1022" max="1022" width="10.85546875" customWidth="1"/>
    <col min="1023" max="1024" width="12.140625" customWidth="1"/>
    <col min="1025" max="1025" width="12" customWidth="1"/>
    <col min="1026" max="1026" width="15.140625" customWidth="1"/>
    <col min="1027" max="1027" width="11.42578125" bestFit="1" customWidth="1"/>
    <col min="1028" max="1028" width="11.5703125" customWidth="1"/>
    <col min="1030" max="1030" width="12.85546875" customWidth="1"/>
    <col min="1031" max="1031" width="11.42578125" bestFit="1" customWidth="1"/>
    <col min="1032" max="1032" width="11.140625" customWidth="1"/>
    <col min="1033" max="1033" width="14.5703125" customWidth="1"/>
    <col min="1034" max="1034" width="12.42578125" customWidth="1"/>
    <col min="1275" max="1275" width="9.7109375" customWidth="1"/>
    <col min="1276" max="1277" width="11.140625" customWidth="1"/>
    <col min="1278" max="1278" width="10.85546875" customWidth="1"/>
    <col min="1279" max="1280" width="12.140625" customWidth="1"/>
    <col min="1281" max="1281" width="12" customWidth="1"/>
    <col min="1282" max="1282" width="15.140625" customWidth="1"/>
    <col min="1283" max="1283" width="11.42578125" bestFit="1" customWidth="1"/>
    <col min="1284" max="1284" width="11.5703125" customWidth="1"/>
    <col min="1286" max="1286" width="12.85546875" customWidth="1"/>
    <col min="1287" max="1287" width="11.42578125" bestFit="1" customWidth="1"/>
    <col min="1288" max="1288" width="11.140625" customWidth="1"/>
    <col min="1289" max="1289" width="14.5703125" customWidth="1"/>
    <col min="1290" max="1290" width="12.42578125" customWidth="1"/>
    <col min="1531" max="1531" width="9.7109375" customWidth="1"/>
    <col min="1532" max="1533" width="11.140625" customWidth="1"/>
    <col min="1534" max="1534" width="10.85546875" customWidth="1"/>
    <col min="1535" max="1536" width="12.140625" customWidth="1"/>
    <col min="1537" max="1537" width="12" customWidth="1"/>
    <col min="1538" max="1538" width="15.140625" customWidth="1"/>
    <col min="1539" max="1539" width="11.42578125" bestFit="1" customWidth="1"/>
    <col min="1540" max="1540" width="11.5703125" customWidth="1"/>
    <col min="1542" max="1542" width="12.85546875" customWidth="1"/>
    <col min="1543" max="1543" width="11.42578125" bestFit="1" customWidth="1"/>
    <col min="1544" max="1544" width="11.140625" customWidth="1"/>
    <col min="1545" max="1545" width="14.5703125" customWidth="1"/>
    <col min="1546" max="1546" width="12.42578125" customWidth="1"/>
    <col min="1787" max="1787" width="9.7109375" customWidth="1"/>
    <col min="1788" max="1789" width="11.140625" customWidth="1"/>
    <col min="1790" max="1790" width="10.85546875" customWidth="1"/>
    <col min="1791" max="1792" width="12.140625" customWidth="1"/>
    <col min="1793" max="1793" width="12" customWidth="1"/>
    <col min="1794" max="1794" width="15.140625" customWidth="1"/>
    <col min="1795" max="1795" width="11.42578125" bestFit="1" customWidth="1"/>
    <col min="1796" max="1796" width="11.5703125" customWidth="1"/>
    <col min="1798" max="1798" width="12.85546875" customWidth="1"/>
    <col min="1799" max="1799" width="11.42578125" bestFit="1" customWidth="1"/>
    <col min="1800" max="1800" width="11.140625" customWidth="1"/>
    <col min="1801" max="1801" width="14.5703125" customWidth="1"/>
    <col min="1802" max="1802" width="12.42578125" customWidth="1"/>
    <col min="2043" max="2043" width="9.7109375" customWidth="1"/>
    <col min="2044" max="2045" width="11.140625" customWidth="1"/>
    <col min="2046" max="2046" width="10.85546875" customWidth="1"/>
    <col min="2047" max="2048" width="12.140625" customWidth="1"/>
    <col min="2049" max="2049" width="12" customWidth="1"/>
    <col min="2050" max="2050" width="15.140625" customWidth="1"/>
    <col min="2051" max="2051" width="11.42578125" bestFit="1" customWidth="1"/>
    <col min="2052" max="2052" width="11.5703125" customWidth="1"/>
    <col min="2054" max="2054" width="12.85546875" customWidth="1"/>
    <col min="2055" max="2055" width="11.42578125" bestFit="1" customWidth="1"/>
    <col min="2056" max="2056" width="11.140625" customWidth="1"/>
    <col min="2057" max="2057" width="14.5703125" customWidth="1"/>
    <col min="2058" max="2058" width="12.42578125" customWidth="1"/>
    <col min="2299" max="2299" width="9.7109375" customWidth="1"/>
    <col min="2300" max="2301" width="11.140625" customWidth="1"/>
    <col min="2302" max="2302" width="10.85546875" customWidth="1"/>
    <col min="2303" max="2304" width="12.140625" customWidth="1"/>
    <col min="2305" max="2305" width="12" customWidth="1"/>
    <col min="2306" max="2306" width="15.140625" customWidth="1"/>
    <col min="2307" max="2307" width="11.42578125" bestFit="1" customWidth="1"/>
    <col min="2308" max="2308" width="11.5703125" customWidth="1"/>
    <col min="2310" max="2310" width="12.85546875" customWidth="1"/>
    <col min="2311" max="2311" width="11.42578125" bestFit="1" customWidth="1"/>
    <col min="2312" max="2312" width="11.140625" customWidth="1"/>
    <col min="2313" max="2313" width="14.5703125" customWidth="1"/>
    <col min="2314" max="2314" width="12.42578125" customWidth="1"/>
    <col min="2555" max="2555" width="9.7109375" customWidth="1"/>
    <col min="2556" max="2557" width="11.140625" customWidth="1"/>
    <col min="2558" max="2558" width="10.85546875" customWidth="1"/>
    <col min="2559" max="2560" width="12.140625" customWidth="1"/>
    <col min="2561" max="2561" width="12" customWidth="1"/>
    <col min="2562" max="2562" width="15.140625" customWidth="1"/>
    <col min="2563" max="2563" width="11.42578125" bestFit="1" customWidth="1"/>
    <col min="2564" max="2564" width="11.5703125" customWidth="1"/>
    <col min="2566" max="2566" width="12.85546875" customWidth="1"/>
    <col min="2567" max="2567" width="11.42578125" bestFit="1" customWidth="1"/>
    <col min="2568" max="2568" width="11.140625" customWidth="1"/>
    <col min="2569" max="2569" width="14.5703125" customWidth="1"/>
    <col min="2570" max="2570" width="12.42578125" customWidth="1"/>
    <col min="2811" max="2811" width="9.7109375" customWidth="1"/>
    <col min="2812" max="2813" width="11.140625" customWidth="1"/>
    <col min="2814" max="2814" width="10.85546875" customWidth="1"/>
    <col min="2815" max="2816" width="12.140625" customWidth="1"/>
    <col min="2817" max="2817" width="12" customWidth="1"/>
    <col min="2818" max="2818" width="15.140625" customWidth="1"/>
    <col min="2819" max="2819" width="11.42578125" bestFit="1" customWidth="1"/>
    <col min="2820" max="2820" width="11.5703125" customWidth="1"/>
    <col min="2822" max="2822" width="12.85546875" customWidth="1"/>
    <col min="2823" max="2823" width="11.42578125" bestFit="1" customWidth="1"/>
    <col min="2824" max="2824" width="11.140625" customWidth="1"/>
    <col min="2825" max="2825" width="14.5703125" customWidth="1"/>
    <col min="2826" max="2826" width="12.42578125" customWidth="1"/>
    <col min="3067" max="3067" width="9.7109375" customWidth="1"/>
    <col min="3068" max="3069" width="11.140625" customWidth="1"/>
    <col min="3070" max="3070" width="10.85546875" customWidth="1"/>
    <col min="3071" max="3072" width="12.140625" customWidth="1"/>
    <col min="3073" max="3073" width="12" customWidth="1"/>
    <col min="3074" max="3074" width="15.140625" customWidth="1"/>
    <col min="3075" max="3075" width="11.42578125" bestFit="1" customWidth="1"/>
    <col min="3076" max="3076" width="11.5703125" customWidth="1"/>
    <col min="3078" max="3078" width="12.85546875" customWidth="1"/>
    <col min="3079" max="3079" width="11.42578125" bestFit="1" customWidth="1"/>
    <col min="3080" max="3080" width="11.140625" customWidth="1"/>
    <col min="3081" max="3081" width="14.5703125" customWidth="1"/>
    <col min="3082" max="3082" width="12.42578125" customWidth="1"/>
    <col min="3323" max="3323" width="9.7109375" customWidth="1"/>
    <col min="3324" max="3325" width="11.140625" customWidth="1"/>
    <col min="3326" max="3326" width="10.85546875" customWidth="1"/>
    <col min="3327" max="3328" width="12.140625" customWidth="1"/>
    <col min="3329" max="3329" width="12" customWidth="1"/>
    <col min="3330" max="3330" width="15.140625" customWidth="1"/>
    <col min="3331" max="3331" width="11.42578125" bestFit="1" customWidth="1"/>
    <col min="3332" max="3332" width="11.5703125" customWidth="1"/>
    <col min="3334" max="3334" width="12.85546875" customWidth="1"/>
    <col min="3335" max="3335" width="11.42578125" bestFit="1" customWidth="1"/>
    <col min="3336" max="3336" width="11.140625" customWidth="1"/>
    <col min="3337" max="3337" width="14.5703125" customWidth="1"/>
    <col min="3338" max="3338" width="12.42578125" customWidth="1"/>
    <col min="3579" max="3579" width="9.7109375" customWidth="1"/>
    <col min="3580" max="3581" width="11.140625" customWidth="1"/>
    <col min="3582" max="3582" width="10.85546875" customWidth="1"/>
    <col min="3583" max="3584" width="12.140625" customWidth="1"/>
    <col min="3585" max="3585" width="12" customWidth="1"/>
    <col min="3586" max="3586" width="15.140625" customWidth="1"/>
    <col min="3587" max="3587" width="11.42578125" bestFit="1" customWidth="1"/>
    <col min="3588" max="3588" width="11.5703125" customWidth="1"/>
    <col min="3590" max="3590" width="12.85546875" customWidth="1"/>
    <col min="3591" max="3591" width="11.42578125" bestFit="1" customWidth="1"/>
    <col min="3592" max="3592" width="11.140625" customWidth="1"/>
    <col min="3593" max="3593" width="14.5703125" customWidth="1"/>
    <col min="3594" max="3594" width="12.42578125" customWidth="1"/>
    <col min="3835" max="3835" width="9.7109375" customWidth="1"/>
    <col min="3836" max="3837" width="11.140625" customWidth="1"/>
    <col min="3838" max="3838" width="10.85546875" customWidth="1"/>
    <col min="3839" max="3840" width="12.140625" customWidth="1"/>
    <col min="3841" max="3841" width="12" customWidth="1"/>
    <col min="3842" max="3842" width="15.140625" customWidth="1"/>
    <col min="3843" max="3843" width="11.42578125" bestFit="1" customWidth="1"/>
    <col min="3844" max="3844" width="11.5703125" customWidth="1"/>
    <col min="3846" max="3846" width="12.85546875" customWidth="1"/>
    <col min="3847" max="3847" width="11.42578125" bestFit="1" customWidth="1"/>
    <col min="3848" max="3848" width="11.140625" customWidth="1"/>
    <col min="3849" max="3849" width="14.5703125" customWidth="1"/>
    <col min="3850" max="3850" width="12.42578125" customWidth="1"/>
    <col min="4091" max="4091" width="9.7109375" customWidth="1"/>
    <col min="4092" max="4093" width="11.140625" customWidth="1"/>
    <col min="4094" max="4094" width="10.85546875" customWidth="1"/>
    <col min="4095" max="4096" width="12.140625" customWidth="1"/>
    <col min="4097" max="4097" width="12" customWidth="1"/>
    <col min="4098" max="4098" width="15.140625" customWidth="1"/>
    <col min="4099" max="4099" width="11.42578125" bestFit="1" customWidth="1"/>
    <col min="4100" max="4100" width="11.5703125" customWidth="1"/>
    <col min="4102" max="4102" width="12.85546875" customWidth="1"/>
    <col min="4103" max="4103" width="11.42578125" bestFit="1" customWidth="1"/>
    <col min="4104" max="4104" width="11.140625" customWidth="1"/>
    <col min="4105" max="4105" width="14.5703125" customWidth="1"/>
    <col min="4106" max="4106" width="12.42578125" customWidth="1"/>
    <col min="4347" max="4347" width="9.7109375" customWidth="1"/>
    <col min="4348" max="4349" width="11.140625" customWidth="1"/>
    <col min="4350" max="4350" width="10.85546875" customWidth="1"/>
    <col min="4351" max="4352" width="12.140625" customWidth="1"/>
    <col min="4353" max="4353" width="12" customWidth="1"/>
    <col min="4354" max="4354" width="15.140625" customWidth="1"/>
    <col min="4355" max="4355" width="11.42578125" bestFit="1" customWidth="1"/>
    <col min="4356" max="4356" width="11.5703125" customWidth="1"/>
    <col min="4358" max="4358" width="12.85546875" customWidth="1"/>
    <col min="4359" max="4359" width="11.42578125" bestFit="1" customWidth="1"/>
    <col min="4360" max="4360" width="11.140625" customWidth="1"/>
    <col min="4361" max="4361" width="14.5703125" customWidth="1"/>
    <col min="4362" max="4362" width="12.42578125" customWidth="1"/>
    <col min="4603" max="4603" width="9.7109375" customWidth="1"/>
    <col min="4604" max="4605" width="11.140625" customWidth="1"/>
    <col min="4606" max="4606" width="10.85546875" customWidth="1"/>
    <col min="4607" max="4608" width="12.140625" customWidth="1"/>
    <col min="4609" max="4609" width="12" customWidth="1"/>
    <col min="4610" max="4610" width="15.140625" customWidth="1"/>
    <col min="4611" max="4611" width="11.42578125" bestFit="1" customWidth="1"/>
    <col min="4612" max="4612" width="11.5703125" customWidth="1"/>
    <col min="4614" max="4614" width="12.85546875" customWidth="1"/>
    <col min="4615" max="4615" width="11.42578125" bestFit="1" customWidth="1"/>
    <col min="4616" max="4616" width="11.140625" customWidth="1"/>
    <col min="4617" max="4617" width="14.5703125" customWidth="1"/>
    <col min="4618" max="4618" width="12.42578125" customWidth="1"/>
    <col min="4859" max="4859" width="9.7109375" customWidth="1"/>
    <col min="4860" max="4861" width="11.140625" customWidth="1"/>
    <col min="4862" max="4862" width="10.85546875" customWidth="1"/>
    <col min="4863" max="4864" width="12.140625" customWidth="1"/>
    <col min="4865" max="4865" width="12" customWidth="1"/>
    <col min="4866" max="4866" width="15.140625" customWidth="1"/>
    <col min="4867" max="4867" width="11.42578125" bestFit="1" customWidth="1"/>
    <col min="4868" max="4868" width="11.5703125" customWidth="1"/>
    <col min="4870" max="4870" width="12.85546875" customWidth="1"/>
    <col min="4871" max="4871" width="11.42578125" bestFit="1" customWidth="1"/>
    <col min="4872" max="4872" width="11.140625" customWidth="1"/>
    <col min="4873" max="4873" width="14.5703125" customWidth="1"/>
    <col min="4874" max="4874" width="12.42578125" customWidth="1"/>
    <col min="5115" max="5115" width="9.7109375" customWidth="1"/>
    <col min="5116" max="5117" width="11.140625" customWidth="1"/>
    <col min="5118" max="5118" width="10.85546875" customWidth="1"/>
    <col min="5119" max="5120" width="12.140625" customWidth="1"/>
    <col min="5121" max="5121" width="12" customWidth="1"/>
    <col min="5122" max="5122" width="15.140625" customWidth="1"/>
    <col min="5123" max="5123" width="11.42578125" bestFit="1" customWidth="1"/>
    <col min="5124" max="5124" width="11.5703125" customWidth="1"/>
    <col min="5126" max="5126" width="12.85546875" customWidth="1"/>
    <col min="5127" max="5127" width="11.42578125" bestFit="1" customWidth="1"/>
    <col min="5128" max="5128" width="11.140625" customWidth="1"/>
    <col min="5129" max="5129" width="14.5703125" customWidth="1"/>
    <col min="5130" max="5130" width="12.42578125" customWidth="1"/>
    <col min="5371" max="5371" width="9.7109375" customWidth="1"/>
    <col min="5372" max="5373" width="11.140625" customWidth="1"/>
    <col min="5374" max="5374" width="10.85546875" customWidth="1"/>
    <col min="5375" max="5376" width="12.140625" customWidth="1"/>
    <col min="5377" max="5377" width="12" customWidth="1"/>
    <col min="5378" max="5378" width="15.140625" customWidth="1"/>
    <col min="5379" max="5379" width="11.42578125" bestFit="1" customWidth="1"/>
    <col min="5380" max="5380" width="11.5703125" customWidth="1"/>
    <col min="5382" max="5382" width="12.85546875" customWidth="1"/>
    <col min="5383" max="5383" width="11.42578125" bestFit="1" customWidth="1"/>
    <col min="5384" max="5384" width="11.140625" customWidth="1"/>
    <col min="5385" max="5385" width="14.5703125" customWidth="1"/>
    <col min="5386" max="5386" width="12.42578125" customWidth="1"/>
    <col min="5627" max="5627" width="9.7109375" customWidth="1"/>
    <col min="5628" max="5629" width="11.140625" customWidth="1"/>
    <col min="5630" max="5630" width="10.85546875" customWidth="1"/>
    <col min="5631" max="5632" width="12.140625" customWidth="1"/>
    <col min="5633" max="5633" width="12" customWidth="1"/>
    <col min="5634" max="5634" width="15.140625" customWidth="1"/>
    <col min="5635" max="5635" width="11.42578125" bestFit="1" customWidth="1"/>
    <col min="5636" max="5636" width="11.5703125" customWidth="1"/>
    <col min="5638" max="5638" width="12.85546875" customWidth="1"/>
    <col min="5639" max="5639" width="11.42578125" bestFit="1" customWidth="1"/>
    <col min="5640" max="5640" width="11.140625" customWidth="1"/>
    <col min="5641" max="5641" width="14.5703125" customWidth="1"/>
    <col min="5642" max="5642" width="12.42578125" customWidth="1"/>
    <col min="5883" max="5883" width="9.7109375" customWidth="1"/>
    <col min="5884" max="5885" width="11.140625" customWidth="1"/>
    <col min="5886" max="5886" width="10.85546875" customWidth="1"/>
    <col min="5887" max="5888" width="12.140625" customWidth="1"/>
    <col min="5889" max="5889" width="12" customWidth="1"/>
    <col min="5890" max="5890" width="15.140625" customWidth="1"/>
    <col min="5891" max="5891" width="11.42578125" bestFit="1" customWidth="1"/>
    <col min="5892" max="5892" width="11.5703125" customWidth="1"/>
    <col min="5894" max="5894" width="12.85546875" customWidth="1"/>
    <col min="5895" max="5895" width="11.42578125" bestFit="1" customWidth="1"/>
    <col min="5896" max="5896" width="11.140625" customWidth="1"/>
    <col min="5897" max="5897" width="14.5703125" customWidth="1"/>
    <col min="5898" max="5898" width="12.42578125" customWidth="1"/>
    <col min="6139" max="6139" width="9.7109375" customWidth="1"/>
    <col min="6140" max="6141" width="11.140625" customWidth="1"/>
    <col min="6142" max="6142" width="10.85546875" customWidth="1"/>
    <col min="6143" max="6144" width="12.140625" customWidth="1"/>
    <col min="6145" max="6145" width="12" customWidth="1"/>
    <col min="6146" max="6146" width="15.140625" customWidth="1"/>
    <col min="6147" max="6147" width="11.42578125" bestFit="1" customWidth="1"/>
    <col min="6148" max="6148" width="11.5703125" customWidth="1"/>
    <col min="6150" max="6150" width="12.85546875" customWidth="1"/>
    <col min="6151" max="6151" width="11.42578125" bestFit="1" customWidth="1"/>
    <col min="6152" max="6152" width="11.140625" customWidth="1"/>
    <col min="6153" max="6153" width="14.5703125" customWidth="1"/>
    <col min="6154" max="6154" width="12.42578125" customWidth="1"/>
    <col min="6395" max="6395" width="9.7109375" customWidth="1"/>
    <col min="6396" max="6397" width="11.140625" customWidth="1"/>
    <col min="6398" max="6398" width="10.85546875" customWidth="1"/>
    <col min="6399" max="6400" width="12.140625" customWidth="1"/>
    <col min="6401" max="6401" width="12" customWidth="1"/>
    <col min="6402" max="6402" width="15.140625" customWidth="1"/>
    <col min="6403" max="6403" width="11.42578125" bestFit="1" customWidth="1"/>
    <col min="6404" max="6404" width="11.5703125" customWidth="1"/>
    <col min="6406" max="6406" width="12.85546875" customWidth="1"/>
    <col min="6407" max="6407" width="11.42578125" bestFit="1" customWidth="1"/>
    <col min="6408" max="6408" width="11.140625" customWidth="1"/>
    <col min="6409" max="6409" width="14.5703125" customWidth="1"/>
    <col min="6410" max="6410" width="12.42578125" customWidth="1"/>
    <col min="6651" max="6651" width="9.7109375" customWidth="1"/>
    <col min="6652" max="6653" width="11.140625" customWidth="1"/>
    <col min="6654" max="6654" width="10.85546875" customWidth="1"/>
    <col min="6655" max="6656" width="12.140625" customWidth="1"/>
    <col min="6657" max="6657" width="12" customWidth="1"/>
    <col min="6658" max="6658" width="15.140625" customWidth="1"/>
    <col min="6659" max="6659" width="11.42578125" bestFit="1" customWidth="1"/>
    <col min="6660" max="6660" width="11.5703125" customWidth="1"/>
    <col min="6662" max="6662" width="12.85546875" customWidth="1"/>
    <col min="6663" max="6663" width="11.42578125" bestFit="1" customWidth="1"/>
    <col min="6664" max="6664" width="11.140625" customWidth="1"/>
    <col min="6665" max="6665" width="14.5703125" customWidth="1"/>
    <col min="6666" max="6666" width="12.42578125" customWidth="1"/>
    <col min="6907" max="6907" width="9.7109375" customWidth="1"/>
    <col min="6908" max="6909" width="11.140625" customWidth="1"/>
    <col min="6910" max="6910" width="10.85546875" customWidth="1"/>
    <col min="6911" max="6912" width="12.140625" customWidth="1"/>
    <col min="6913" max="6913" width="12" customWidth="1"/>
    <col min="6914" max="6914" width="15.140625" customWidth="1"/>
    <col min="6915" max="6915" width="11.42578125" bestFit="1" customWidth="1"/>
    <col min="6916" max="6916" width="11.5703125" customWidth="1"/>
    <col min="6918" max="6918" width="12.85546875" customWidth="1"/>
    <col min="6919" max="6919" width="11.42578125" bestFit="1" customWidth="1"/>
    <col min="6920" max="6920" width="11.140625" customWidth="1"/>
    <col min="6921" max="6921" width="14.5703125" customWidth="1"/>
    <col min="6922" max="6922" width="12.42578125" customWidth="1"/>
    <col min="7163" max="7163" width="9.7109375" customWidth="1"/>
    <col min="7164" max="7165" width="11.140625" customWidth="1"/>
    <col min="7166" max="7166" width="10.85546875" customWidth="1"/>
    <col min="7167" max="7168" width="12.140625" customWidth="1"/>
    <col min="7169" max="7169" width="12" customWidth="1"/>
    <col min="7170" max="7170" width="15.140625" customWidth="1"/>
    <col min="7171" max="7171" width="11.42578125" bestFit="1" customWidth="1"/>
    <col min="7172" max="7172" width="11.5703125" customWidth="1"/>
    <col min="7174" max="7174" width="12.85546875" customWidth="1"/>
    <col min="7175" max="7175" width="11.42578125" bestFit="1" customWidth="1"/>
    <col min="7176" max="7176" width="11.140625" customWidth="1"/>
    <col min="7177" max="7177" width="14.5703125" customWidth="1"/>
    <col min="7178" max="7178" width="12.42578125" customWidth="1"/>
    <col min="7419" max="7419" width="9.7109375" customWidth="1"/>
    <col min="7420" max="7421" width="11.140625" customWidth="1"/>
    <col min="7422" max="7422" width="10.85546875" customWidth="1"/>
    <col min="7423" max="7424" width="12.140625" customWidth="1"/>
    <col min="7425" max="7425" width="12" customWidth="1"/>
    <col min="7426" max="7426" width="15.140625" customWidth="1"/>
    <col min="7427" max="7427" width="11.42578125" bestFit="1" customWidth="1"/>
    <col min="7428" max="7428" width="11.5703125" customWidth="1"/>
    <col min="7430" max="7430" width="12.85546875" customWidth="1"/>
    <col min="7431" max="7431" width="11.42578125" bestFit="1" customWidth="1"/>
    <col min="7432" max="7432" width="11.140625" customWidth="1"/>
    <col min="7433" max="7433" width="14.5703125" customWidth="1"/>
    <col min="7434" max="7434" width="12.42578125" customWidth="1"/>
    <col min="7675" max="7675" width="9.7109375" customWidth="1"/>
    <col min="7676" max="7677" width="11.140625" customWidth="1"/>
    <col min="7678" max="7678" width="10.85546875" customWidth="1"/>
    <col min="7679" max="7680" width="12.140625" customWidth="1"/>
    <col min="7681" max="7681" width="12" customWidth="1"/>
    <col min="7682" max="7682" width="15.140625" customWidth="1"/>
    <col min="7683" max="7683" width="11.42578125" bestFit="1" customWidth="1"/>
    <col min="7684" max="7684" width="11.5703125" customWidth="1"/>
    <col min="7686" max="7686" width="12.85546875" customWidth="1"/>
    <col min="7687" max="7687" width="11.42578125" bestFit="1" customWidth="1"/>
    <col min="7688" max="7688" width="11.140625" customWidth="1"/>
    <col min="7689" max="7689" width="14.5703125" customWidth="1"/>
    <col min="7690" max="7690" width="12.42578125" customWidth="1"/>
    <col min="7931" max="7931" width="9.7109375" customWidth="1"/>
    <col min="7932" max="7933" width="11.140625" customWidth="1"/>
    <col min="7934" max="7934" width="10.85546875" customWidth="1"/>
    <col min="7935" max="7936" width="12.140625" customWidth="1"/>
    <col min="7937" max="7937" width="12" customWidth="1"/>
    <col min="7938" max="7938" width="15.140625" customWidth="1"/>
    <col min="7939" max="7939" width="11.42578125" bestFit="1" customWidth="1"/>
    <col min="7940" max="7940" width="11.5703125" customWidth="1"/>
    <col min="7942" max="7942" width="12.85546875" customWidth="1"/>
    <col min="7943" max="7943" width="11.42578125" bestFit="1" customWidth="1"/>
    <col min="7944" max="7944" width="11.140625" customWidth="1"/>
    <col min="7945" max="7945" width="14.5703125" customWidth="1"/>
    <col min="7946" max="7946" width="12.42578125" customWidth="1"/>
    <col min="8187" max="8187" width="9.7109375" customWidth="1"/>
    <col min="8188" max="8189" width="11.140625" customWidth="1"/>
    <col min="8190" max="8190" width="10.85546875" customWidth="1"/>
    <col min="8191" max="8192" width="12.140625" customWidth="1"/>
    <col min="8193" max="8193" width="12" customWidth="1"/>
    <col min="8194" max="8194" width="15.140625" customWidth="1"/>
    <col min="8195" max="8195" width="11.42578125" bestFit="1" customWidth="1"/>
    <col min="8196" max="8196" width="11.5703125" customWidth="1"/>
    <col min="8198" max="8198" width="12.85546875" customWidth="1"/>
    <col min="8199" max="8199" width="11.42578125" bestFit="1" customWidth="1"/>
    <col min="8200" max="8200" width="11.140625" customWidth="1"/>
    <col min="8201" max="8201" width="14.5703125" customWidth="1"/>
    <col min="8202" max="8202" width="12.42578125" customWidth="1"/>
    <col min="8443" max="8443" width="9.7109375" customWidth="1"/>
    <col min="8444" max="8445" width="11.140625" customWidth="1"/>
    <col min="8446" max="8446" width="10.85546875" customWidth="1"/>
    <col min="8447" max="8448" width="12.140625" customWidth="1"/>
    <col min="8449" max="8449" width="12" customWidth="1"/>
    <col min="8450" max="8450" width="15.140625" customWidth="1"/>
    <col min="8451" max="8451" width="11.42578125" bestFit="1" customWidth="1"/>
    <col min="8452" max="8452" width="11.5703125" customWidth="1"/>
    <col min="8454" max="8454" width="12.85546875" customWidth="1"/>
    <col min="8455" max="8455" width="11.42578125" bestFit="1" customWidth="1"/>
    <col min="8456" max="8456" width="11.140625" customWidth="1"/>
    <col min="8457" max="8457" width="14.5703125" customWidth="1"/>
    <col min="8458" max="8458" width="12.42578125" customWidth="1"/>
    <col min="8699" max="8699" width="9.7109375" customWidth="1"/>
    <col min="8700" max="8701" width="11.140625" customWidth="1"/>
    <col min="8702" max="8702" width="10.85546875" customWidth="1"/>
    <col min="8703" max="8704" width="12.140625" customWidth="1"/>
    <col min="8705" max="8705" width="12" customWidth="1"/>
    <col min="8706" max="8706" width="15.140625" customWidth="1"/>
    <col min="8707" max="8707" width="11.42578125" bestFit="1" customWidth="1"/>
    <col min="8708" max="8708" width="11.5703125" customWidth="1"/>
    <col min="8710" max="8710" width="12.85546875" customWidth="1"/>
    <col min="8711" max="8711" width="11.42578125" bestFit="1" customWidth="1"/>
    <col min="8712" max="8712" width="11.140625" customWidth="1"/>
    <col min="8713" max="8713" width="14.5703125" customWidth="1"/>
    <col min="8714" max="8714" width="12.42578125" customWidth="1"/>
    <col min="8955" max="8955" width="9.7109375" customWidth="1"/>
    <col min="8956" max="8957" width="11.140625" customWidth="1"/>
    <col min="8958" max="8958" width="10.85546875" customWidth="1"/>
    <col min="8959" max="8960" width="12.140625" customWidth="1"/>
    <col min="8961" max="8961" width="12" customWidth="1"/>
    <col min="8962" max="8962" width="15.140625" customWidth="1"/>
    <col min="8963" max="8963" width="11.42578125" bestFit="1" customWidth="1"/>
    <col min="8964" max="8964" width="11.5703125" customWidth="1"/>
    <col min="8966" max="8966" width="12.85546875" customWidth="1"/>
    <col min="8967" max="8967" width="11.42578125" bestFit="1" customWidth="1"/>
    <col min="8968" max="8968" width="11.140625" customWidth="1"/>
    <col min="8969" max="8969" width="14.5703125" customWidth="1"/>
    <col min="8970" max="8970" width="12.42578125" customWidth="1"/>
    <col min="9211" max="9211" width="9.7109375" customWidth="1"/>
    <col min="9212" max="9213" width="11.140625" customWidth="1"/>
    <col min="9214" max="9214" width="10.85546875" customWidth="1"/>
    <col min="9215" max="9216" width="12.140625" customWidth="1"/>
    <col min="9217" max="9217" width="12" customWidth="1"/>
    <col min="9218" max="9218" width="15.140625" customWidth="1"/>
    <col min="9219" max="9219" width="11.42578125" bestFit="1" customWidth="1"/>
    <col min="9220" max="9220" width="11.5703125" customWidth="1"/>
    <col min="9222" max="9222" width="12.85546875" customWidth="1"/>
    <col min="9223" max="9223" width="11.42578125" bestFit="1" customWidth="1"/>
    <col min="9224" max="9224" width="11.140625" customWidth="1"/>
    <col min="9225" max="9225" width="14.5703125" customWidth="1"/>
    <col min="9226" max="9226" width="12.42578125" customWidth="1"/>
    <col min="9467" max="9467" width="9.7109375" customWidth="1"/>
    <col min="9468" max="9469" width="11.140625" customWidth="1"/>
    <col min="9470" max="9470" width="10.85546875" customWidth="1"/>
    <col min="9471" max="9472" width="12.140625" customWidth="1"/>
    <col min="9473" max="9473" width="12" customWidth="1"/>
    <col min="9474" max="9474" width="15.140625" customWidth="1"/>
    <col min="9475" max="9475" width="11.42578125" bestFit="1" customWidth="1"/>
    <col min="9476" max="9476" width="11.5703125" customWidth="1"/>
    <col min="9478" max="9478" width="12.85546875" customWidth="1"/>
    <col min="9479" max="9479" width="11.42578125" bestFit="1" customWidth="1"/>
    <col min="9480" max="9480" width="11.140625" customWidth="1"/>
    <col min="9481" max="9481" width="14.5703125" customWidth="1"/>
    <col min="9482" max="9482" width="12.42578125" customWidth="1"/>
    <col min="9723" max="9723" width="9.7109375" customWidth="1"/>
    <col min="9724" max="9725" width="11.140625" customWidth="1"/>
    <col min="9726" max="9726" width="10.85546875" customWidth="1"/>
    <col min="9727" max="9728" width="12.140625" customWidth="1"/>
    <col min="9729" max="9729" width="12" customWidth="1"/>
    <col min="9730" max="9730" width="15.140625" customWidth="1"/>
    <col min="9731" max="9731" width="11.42578125" bestFit="1" customWidth="1"/>
    <col min="9732" max="9732" width="11.5703125" customWidth="1"/>
    <col min="9734" max="9734" width="12.85546875" customWidth="1"/>
    <col min="9735" max="9735" width="11.42578125" bestFit="1" customWidth="1"/>
    <col min="9736" max="9736" width="11.140625" customWidth="1"/>
    <col min="9737" max="9737" width="14.5703125" customWidth="1"/>
    <col min="9738" max="9738" width="12.42578125" customWidth="1"/>
    <col min="9979" max="9979" width="9.7109375" customWidth="1"/>
    <col min="9980" max="9981" width="11.140625" customWidth="1"/>
    <col min="9982" max="9982" width="10.85546875" customWidth="1"/>
    <col min="9983" max="9984" width="12.140625" customWidth="1"/>
    <col min="9985" max="9985" width="12" customWidth="1"/>
    <col min="9986" max="9986" width="15.140625" customWidth="1"/>
    <col min="9987" max="9987" width="11.42578125" bestFit="1" customWidth="1"/>
    <col min="9988" max="9988" width="11.5703125" customWidth="1"/>
    <col min="9990" max="9990" width="12.85546875" customWidth="1"/>
    <col min="9991" max="9991" width="11.42578125" bestFit="1" customWidth="1"/>
    <col min="9992" max="9992" width="11.140625" customWidth="1"/>
    <col min="9993" max="9993" width="14.5703125" customWidth="1"/>
    <col min="9994" max="9994" width="12.42578125" customWidth="1"/>
    <col min="10235" max="10235" width="9.7109375" customWidth="1"/>
    <col min="10236" max="10237" width="11.140625" customWidth="1"/>
    <col min="10238" max="10238" width="10.85546875" customWidth="1"/>
    <col min="10239" max="10240" width="12.140625" customWidth="1"/>
    <col min="10241" max="10241" width="12" customWidth="1"/>
    <col min="10242" max="10242" width="15.140625" customWidth="1"/>
    <col min="10243" max="10243" width="11.42578125" bestFit="1" customWidth="1"/>
    <col min="10244" max="10244" width="11.5703125" customWidth="1"/>
    <col min="10246" max="10246" width="12.85546875" customWidth="1"/>
    <col min="10247" max="10247" width="11.42578125" bestFit="1" customWidth="1"/>
    <col min="10248" max="10248" width="11.140625" customWidth="1"/>
    <col min="10249" max="10249" width="14.5703125" customWidth="1"/>
    <col min="10250" max="10250" width="12.42578125" customWidth="1"/>
    <col min="10491" max="10491" width="9.7109375" customWidth="1"/>
    <col min="10492" max="10493" width="11.140625" customWidth="1"/>
    <col min="10494" max="10494" width="10.85546875" customWidth="1"/>
    <col min="10495" max="10496" width="12.140625" customWidth="1"/>
    <col min="10497" max="10497" width="12" customWidth="1"/>
    <col min="10498" max="10498" width="15.140625" customWidth="1"/>
    <col min="10499" max="10499" width="11.42578125" bestFit="1" customWidth="1"/>
    <col min="10500" max="10500" width="11.5703125" customWidth="1"/>
    <col min="10502" max="10502" width="12.85546875" customWidth="1"/>
    <col min="10503" max="10503" width="11.42578125" bestFit="1" customWidth="1"/>
    <col min="10504" max="10504" width="11.140625" customWidth="1"/>
    <col min="10505" max="10505" width="14.5703125" customWidth="1"/>
    <col min="10506" max="10506" width="12.42578125" customWidth="1"/>
    <col min="10747" max="10747" width="9.7109375" customWidth="1"/>
    <col min="10748" max="10749" width="11.140625" customWidth="1"/>
    <col min="10750" max="10750" width="10.85546875" customWidth="1"/>
    <col min="10751" max="10752" width="12.140625" customWidth="1"/>
    <col min="10753" max="10753" width="12" customWidth="1"/>
    <col min="10754" max="10754" width="15.140625" customWidth="1"/>
    <col min="10755" max="10755" width="11.42578125" bestFit="1" customWidth="1"/>
    <col min="10756" max="10756" width="11.5703125" customWidth="1"/>
    <col min="10758" max="10758" width="12.85546875" customWidth="1"/>
    <col min="10759" max="10759" width="11.42578125" bestFit="1" customWidth="1"/>
    <col min="10760" max="10760" width="11.140625" customWidth="1"/>
    <col min="10761" max="10761" width="14.5703125" customWidth="1"/>
    <col min="10762" max="10762" width="12.42578125" customWidth="1"/>
    <col min="11003" max="11003" width="9.7109375" customWidth="1"/>
    <col min="11004" max="11005" width="11.140625" customWidth="1"/>
    <col min="11006" max="11006" width="10.85546875" customWidth="1"/>
    <col min="11007" max="11008" width="12.140625" customWidth="1"/>
    <col min="11009" max="11009" width="12" customWidth="1"/>
    <col min="11010" max="11010" width="15.140625" customWidth="1"/>
    <col min="11011" max="11011" width="11.42578125" bestFit="1" customWidth="1"/>
    <col min="11012" max="11012" width="11.5703125" customWidth="1"/>
    <col min="11014" max="11014" width="12.85546875" customWidth="1"/>
    <col min="11015" max="11015" width="11.42578125" bestFit="1" customWidth="1"/>
    <col min="11016" max="11016" width="11.140625" customWidth="1"/>
    <col min="11017" max="11017" width="14.5703125" customWidth="1"/>
    <col min="11018" max="11018" width="12.42578125" customWidth="1"/>
    <col min="11259" max="11259" width="9.7109375" customWidth="1"/>
    <col min="11260" max="11261" width="11.140625" customWidth="1"/>
    <col min="11262" max="11262" width="10.85546875" customWidth="1"/>
    <col min="11263" max="11264" width="12.140625" customWidth="1"/>
    <col min="11265" max="11265" width="12" customWidth="1"/>
    <col min="11266" max="11266" width="15.140625" customWidth="1"/>
    <col min="11267" max="11267" width="11.42578125" bestFit="1" customWidth="1"/>
    <col min="11268" max="11268" width="11.5703125" customWidth="1"/>
    <col min="11270" max="11270" width="12.85546875" customWidth="1"/>
    <col min="11271" max="11271" width="11.42578125" bestFit="1" customWidth="1"/>
    <col min="11272" max="11272" width="11.140625" customWidth="1"/>
    <col min="11273" max="11273" width="14.5703125" customWidth="1"/>
    <col min="11274" max="11274" width="12.42578125" customWidth="1"/>
    <col min="11515" max="11515" width="9.7109375" customWidth="1"/>
    <col min="11516" max="11517" width="11.140625" customWidth="1"/>
    <col min="11518" max="11518" width="10.85546875" customWidth="1"/>
    <col min="11519" max="11520" width="12.140625" customWidth="1"/>
    <col min="11521" max="11521" width="12" customWidth="1"/>
    <col min="11522" max="11522" width="15.140625" customWidth="1"/>
    <col min="11523" max="11523" width="11.42578125" bestFit="1" customWidth="1"/>
    <col min="11524" max="11524" width="11.5703125" customWidth="1"/>
    <col min="11526" max="11526" width="12.85546875" customWidth="1"/>
    <col min="11527" max="11527" width="11.42578125" bestFit="1" customWidth="1"/>
    <col min="11528" max="11528" width="11.140625" customWidth="1"/>
    <col min="11529" max="11529" width="14.5703125" customWidth="1"/>
    <col min="11530" max="11530" width="12.42578125" customWidth="1"/>
    <col min="11771" max="11771" width="9.7109375" customWidth="1"/>
    <col min="11772" max="11773" width="11.140625" customWidth="1"/>
    <col min="11774" max="11774" width="10.85546875" customWidth="1"/>
    <col min="11775" max="11776" width="12.140625" customWidth="1"/>
    <col min="11777" max="11777" width="12" customWidth="1"/>
    <col min="11778" max="11778" width="15.140625" customWidth="1"/>
    <col min="11779" max="11779" width="11.42578125" bestFit="1" customWidth="1"/>
    <col min="11780" max="11780" width="11.5703125" customWidth="1"/>
    <col min="11782" max="11782" width="12.85546875" customWidth="1"/>
    <col min="11783" max="11783" width="11.42578125" bestFit="1" customWidth="1"/>
    <col min="11784" max="11784" width="11.140625" customWidth="1"/>
    <col min="11785" max="11785" width="14.5703125" customWidth="1"/>
    <col min="11786" max="11786" width="12.42578125" customWidth="1"/>
    <col min="12027" max="12027" width="9.7109375" customWidth="1"/>
    <col min="12028" max="12029" width="11.140625" customWidth="1"/>
    <col min="12030" max="12030" width="10.85546875" customWidth="1"/>
    <col min="12031" max="12032" width="12.140625" customWidth="1"/>
    <col min="12033" max="12033" width="12" customWidth="1"/>
    <col min="12034" max="12034" width="15.140625" customWidth="1"/>
    <col min="12035" max="12035" width="11.42578125" bestFit="1" customWidth="1"/>
    <col min="12036" max="12036" width="11.5703125" customWidth="1"/>
    <col min="12038" max="12038" width="12.85546875" customWidth="1"/>
    <col min="12039" max="12039" width="11.42578125" bestFit="1" customWidth="1"/>
    <col min="12040" max="12040" width="11.140625" customWidth="1"/>
    <col min="12041" max="12041" width="14.5703125" customWidth="1"/>
    <col min="12042" max="12042" width="12.42578125" customWidth="1"/>
    <col min="12283" max="12283" width="9.7109375" customWidth="1"/>
    <col min="12284" max="12285" width="11.140625" customWidth="1"/>
    <col min="12286" max="12286" width="10.85546875" customWidth="1"/>
    <col min="12287" max="12288" width="12.140625" customWidth="1"/>
    <col min="12289" max="12289" width="12" customWidth="1"/>
    <col min="12290" max="12290" width="15.140625" customWidth="1"/>
    <col min="12291" max="12291" width="11.42578125" bestFit="1" customWidth="1"/>
    <col min="12292" max="12292" width="11.5703125" customWidth="1"/>
    <col min="12294" max="12294" width="12.85546875" customWidth="1"/>
    <col min="12295" max="12295" width="11.42578125" bestFit="1" customWidth="1"/>
    <col min="12296" max="12296" width="11.140625" customWidth="1"/>
    <col min="12297" max="12297" width="14.5703125" customWidth="1"/>
    <col min="12298" max="12298" width="12.42578125" customWidth="1"/>
    <col min="12539" max="12539" width="9.7109375" customWidth="1"/>
    <col min="12540" max="12541" width="11.140625" customWidth="1"/>
    <col min="12542" max="12542" width="10.85546875" customWidth="1"/>
    <col min="12543" max="12544" width="12.140625" customWidth="1"/>
    <col min="12545" max="12545" width="12" customWidth="1"/>
    <col min="12546" max="12546" width="15.140625" customWidth="1"/>
    <col min="12547" max="12547" width="11.42578125" bestFit="1" customWidth="1"/>
    <col min="12548" max="12548" width="11.5703125" customWidth="1"/>
    <col min="12550" max="12550" width="12.85546875" customWidth="1"/>
    <col min="12551" max="12551" width="11.42578125" bestFit="1" customWidth="1"/>
    <col min="12552" max="12552" width="11.140625" customWidth="1"/>
    <col min="12553" max="12553" width="14.5703125" customWidth="1"/>
    <col min="12554" max="12554" width="12.42578125" customWidth="1"/>
    <col min="12795" max="12795" width="9.7109375" customWidth="1"/>
    <col min="12796" max="12797" width="11.140625" customWidth="1"/>
    <col min="12798" max="12798" width="10.85546875" customWidth="1"/>
    <col min="12799" max="12800" width="12.140625" customWidth="1"/>
    <col min="12801" max="12801" width="12" customWidth="1"/>
    <col min="12802" max="12802" width="15.140625" customWidth="1"/>
    <col min="12803" max="12803" width="11.42578125" bestFit="1" customWidth="1"/>
    <col min="12804" max="12804" width="11.5703125" customWidth="1"/>
    <col min="12806" max="12806" width="12.85546875" customWidth="1"/>
    <col min="12807" max="12807" width="11.42578125" bestFit="1" customWidth="1"/>
    <col min="12808" max="12808" width="11.140625" customWidth="1"/>
    <col min="12809" max="12809" width="14.5703125" customWidth="1"/>
    <col min="12810" max="12810" width="12.42578125" customWidth="1"/>
    <col min="13051" max="13051" width="9.7109375" customWidth="1"/>
    <col min="13052" max="13053" width="11.140625" customWidth="1"/>
    <col min="13054" max="13054" width="10.85546875" customWidth="1"/>
    <col min="13055" max="13056" width="12.140625" customWidth="1"/>
    <col min="13057" max="13057" width="12" customWidth="1"/>
    <col min="13058" max="13058" width="15.140625" customWidth="1"/>
    <col min="13059" max="13059" width="11.42578125" bestFit="1" customWidth="1"/>
    <col min="13060" max="13060" width="11.5703125" customWidth="1"/>
    <col min="13062" max="13062" width="12.85546875" customWidth="1"/>
    <col min="13063" max="13063" width="11.42578125" bestFit="1" customWidth="1"/>
    <col min="13064" max="13064" width="11.140625" customWidth="1"/>
    <col min="13065" max="13065" width="14.5703125" customWidth="1"/>
    <col min="13066" max="13066" width="12.42578125" customWidth="1"/>
    <col min="13307" max="13307" width="9.7109375" customWidth="1"/>
    <col min="13308" max="13309" width="11.140625" customWidth="1"/>
    <col min="13310" max="13310" width="10.85546875" customWidth="1"/>
    <col min="13311" max="13312" width="12.140625" customWidth="1"/>
    <col min="13313" max="13313" width="12" customWidth="1"/>
    <col min="13314" max="13314" width="15.140625" customWidth="1"/>
    <col min="13315" max="13315" width="11.42578125" bestFit="1" customWidth="1"/>
    <col min="13316" max="13316" width="11.5703125" customWidth="1"/>
    <col min="13318" max="13318" width="12.85546875" customWidth="1"/>
    <col min="13319" max="13319" width="11.42578125" bestFit="1" customWidth="1"/>
    <col min="13320" max="13320" width="11.140625" customWidth="1"/>
    <col min="13321" max="13321" width="14.5703125" customWidth="1"/>
    <col min="13322" max="13322" width="12.42578125" customWidth="1"/>
    <col min="13563" max="13563" width="9.7109375" customWidth="1"/>
    <col min="13564" max="13565" width="11.140625" customWidth="1"/>
    <col min="13566" max="13566" width="10.85546875" customWidth="1"/>
    <col min="13567" max="13568" width="12.140625" customWidth="1"/>
    <col min="13569" max="13569" width="12" customWidth="1"/>
    <col min="13570" max="13570" width="15.140625" customWidth="1"/>
    <col min="13571" max="13571" width="11.42578125" bestFit="1" customWidth="1"/>
    <col min="13572" max="13572" width="11.5703125" customWidth="1"/>
    <col min="13574" max="13574" width="12.85546875" customWidth="1"/>
    <col min="13575" max="13575" width="11.42578125" bestFit="1" customWidth="1"/>
    <col min="13576" max="13576" width="11.140625" customWidth="1"/>
    <col min="13577" max="13577" width="14.5703125" customWidth="1"/>
    <col min="13578" max="13578" width="12.42578125" customWidth="1"/>
    <col min="13819" max="13819" width="9.7109375" customWidth="1"/>
    <col min="13820" max="13821" width="11.140625" customWidth="1"/>
    <col min="13822" max="13822" width="10.85546875" customWidth="1"/>
    <col min="13823" max="13824" width="12.140625" customWidth="1"/>
    <col min="13825" max="13825" width="12" customWidth="1"/>
    <col min="13826" max="13826" width="15.140625" customWidth="1"/>
    <col min="13827" max="13827" width="11.42578125" bestFit="1" customWidth="1"/>
    <col min="13828" max="13828" width="11.5703125" customWidth="1"/>
    <col min="13830" max="13830" width="12.85546875" customWidth="1"/>
    <col min="13831" max="13831" width="11.42578125" bestFit="1" customWidth="1"/>
    <col min="13832" max="13832" width="11.140625" customWidth="1"/>
    <col min="13833" max="13833" width="14.5703125" customWidth="1"/>
    <col min="13834" max="13834" width="12.42578125" customWidth="1"/>
    <col min="14075" max="14075" width="9.7109375" customWidth="1"/>
    <col min="14076" max="14077" width="11.140625" customWidth="1"/>
    <col min="14078" max="14078" width="10.85546875" customWidth="1"/>
    <col min="14079" max="14080" width="12.140625" customWidth="1"/>
    <col min="14081" max="14081" width="12" customWidth="1"/>
    <col min="14082" max="14082" width="15.140625" customWidth="1"/>
    <col min="14083" max="14083" width="11.42578125" bestFit="1" customWidth="1"/>
    <col min="14084" max="14084" width="11.5703125" customWidth="1"/>
    <col min="14086" max="14086" width="12.85546875" customWidth="1"/>
    <col min="14087" max="14087" width="11.42578125" bestFit="1" customWidth="1"/>
    <col min="14088" max="14088" width="11.140625" customWidth="1"/>
    <col min="14089" max="14089" width="14.5703125" customWidth="1"/>
    <col min="14090" max="14090" width="12.42578125" customWidth="1"/>
    <col min="14331" max="14331" width="9.7109375" customWidth="1"/>
    <col min="14332" max="14333" width="11.140625" customWidth="1"/>
    <col min="14334" max="14334" width="10.85546875" customWidth="1"/>
    <col min="14335" max="14336" width="12.140625" customWidth="1"/>
    <col min="14337" max="14337" width="12" customWidth="1"/>
    <col min="14338" max="14338" width="15.140625" customWidth="1"/>
    <col min="14339" max="14339" width="11.42578125" bestFit="1" customWidth="1"/>
    <col min="14340" max="14340" width="11.5703125" customWidth="1"/>
    <col min="14342" max="14342" width="12.85546875" customWidth="1"/>
    <col min="14343" max="14343" width="11.42578125" bestFit="1" customWidth="1"/>
    <col min="14344" max="14344" width="11.140625" customWidth="1"/>
    <col min="14345" max="14345" width="14.5703125" customWidth="1"/>
    <col min="14346" max="14346" width="12.42578125" customWidth="1"/>
    <col min="14587" max="14587" width="9.7109375" customWidth="1"/>
    <col min="14588" max="14589" width="11.140625" customWidth="1"/>
    <col min="14590" max="14590" width="10.85546875" customWidth="1"/>
    <col min="14591" max="14592" width="12.140625" customWidth="1"/>
    <col min="14593" max="14593" width="12" customWidth="1"/>
    <col min="14594" max="14594" width="15.140625" customWidth="1"/>
    <col min="14595" max="14595" width="11.42578125" bestFit="1" customWidth="1"/>
    <col min="14596" max="14596" width="11.5703125" customWidth="1"/>
    <col min="14598" max="14598" width="12.85546875" customWidth="1"/>
    <col min="14599" max="14599" width="11.42578125" bestFit="1" customWidth="1"/>
    <col min="14600" max="14600" width="11.140625" customWidth="1"/>
    <col min="14601" max="14601" width="14.5703125" customWidth="1"/>
    <col min="14602" max="14602" width="12.42578125" customWidth="1"/>
    <col min="14843" max="14843" width="9.7109375" customWidth="1"/>
    <col min="14844" max="14845" width="11.140625" customWidth="1"/>
    <col min="14846" max="14846" width="10.85546875" customWidth="1"/>
    <col min="14847" max="14848" width="12.140625" customWidth="1"/>
    <col min="14849" max="14849" width="12" customWidth="1"/>
    <col min="14850" max="14850" width="15.140625" customWidth="1"/>
    <col min="14851" max="14851" width="11.42578125" bestFit="1" customWidth="1"/>
    <col min="14852" max="14852" width="11.5703125" customWidth="1"/>
    <col min="14854" max="14854" width="12.85546875" customWidth="1"/>
    <col min="14855" max="14855" width="11.42578125" bestFit="1" customWidth="1"/>
    <col min="14856" max="14856" width="11.140625" customWidth="1"/>
    <col min="14857" max="14857" width="14.5703125" customWidth="1"/>
    <col min="14858" max="14858" width="12.42578125" customWidth="1"/>
    <col min="15099" max="15099" width="9.7109375" customWidth="1"/>
    <col min="15100" max="15101" width="11.140625" customWidth="1"/>
    <col min="15102" max="15102" width="10.85546875" customWidth="1"/>
    <col min="15103" max="15104" width="12.140625" customWidth="1"/>
    <col min="15105" max="15105" width="12" customWidth="1"/>
    <col min="15106" max="15106" width="15.140625" customWidth="1"/>
    <col min="15107" max="15107" width="11.42578125" bestFit="1" customWidth="1"/>
    <col min="15108" max="15108" width="11.5703125" customWidth="1"/>
    <col min="15110" max="15110" width="12.85546875" customWidth="1"/>
    <col min="15111" max="15111" width="11.42578125" bestFit="1" customWidth="1"/>
    <col min="15112" max="15112" width="11.140625" customWidth="1"/>
    <col min="15113" max="15113" width="14.5703125" customWidth="1"/>
    <col min="15114" max="15114" width="12.42578125" customWidth="1"/>
    <col min="15355" max="15355" width="9.7109375" customWidth="1"/>
    <col min="15356" max="15357" width="11.140625" customWidth="1"/>
    <col min="15358" max="15358" width="10.85546875" customWidth="1"/>
    <col min="15359" max="15360" width="12.140625" customWidth="1"/>
    <col min="15361" max="15361" width="12" customWidth="1"/>
    <col min="15362" max="15362" width="15.140625" customWidth="1"/>
    <col min="15363" max="15363" width="11.42578125" bestFit="1" customWidth="1"/>
    <col min="15364" max="15364" width="11.5703125" customWidth="1"/>
    <col min="15366" max="15366" width="12.85546875" customWidth="1"/>
    <col min="15367" max="15367" width="11.42578125" bestFit="1" customWidth="1"/>
    <col min="15368" max="15368" width="11.140625" customWidth="1"/>
    <col min="15369" max="15369" width="14.5703125" customWidth="1"/>
    <col min="15370" max="15370" width="12.42578125" customWidth="1"/>
    <col min="15611" max="15611" width="9.7109375" customWidth="1"/>
    <col min="15612" max="15613" width="11.140625" customWidth="1"/>
    <col min="15614" max="15614" width="10.85546875" customWidth="1"/>
    <col min="15615" max="15616" width="12.140625" customWidth="1"/>
    <col min="15617" max="15617" width="12" customWidth="1"/>
    <col min="15618" max="15618" width="15.140625" customWidth="1"/>
    <col min="15619" max="15619" width="11.42578125" bestFit="1" customWidth="1"/>
    <col min="15620" max="15620" width="11.5703125" customWidth="1"/>
    <col min="15622" max="15622" width="12.85546875" customWidth="1"/>
    <col min="15623" max="15623" width="11.42578125" bestFit="1" customWidth="1"/>
    <col min="15624" max="15624" width="11.140625" customWidth="1"/>
    <col min="15625" max="15625" width="14.5703125" customWidth="1"/>
    <col min="15626" max="15626" width="12.42578125" customWidth="1"/>
    <col min="15867" max="15867" width="9.7109375" customWidth="1"/>
    <col min="15868" max="15869" width="11.140625" customWidth="1"/>
    <col min="15870" max="15870" width="10.85546875" customWidth="1"/>
    <col min="15871" max="15872" width="12.140625" customWidth="1"/>
    <col min="15873" max="15873" width="12" customWidth="1"/>
    <col min="15874" max="15874" width="15.140625" customWidth="1"/>
    <col min="15875" max="15875" width="11.42578125" bestFit="1" customWidth="1"/>
    <col min="15876" max="15876" width="11.5703125" customWidth="1"/>
    <col min="15878" max="15878" width="12.85546875" customWidth="1"/>
    <col min="15879" max="15879" width="11.42578125" bestFit="1" customWidth="1"/>
    <col min="15880" max="15880" width="11.140625" customWidth="1"/>
    <col min="15881" max="15881" width="14.5703125" customWidth="1"/>
    <col min="15882" max="15882" width="12.42578125" customWidth="1"/>
    <col min="16123" max="16123" width="9.7109375" customWidth="1"/>
    <col min="16124" max="16125" width="11.140625" customWidth="1"/>
    <col min="16126" max="16126" width="10.85546875" customWidth="1"/>
    <col min="16127" max="16128" width="12.140625" customWidth="1"/>
    <col min="16129" max="16129" width="12" customWidth="1"/>
    <col min="16130" max="16130" width="15.140625" customWidth="1"/>
    <col min="16131" max="16131" width="11.42578125" bestFit="1" customWidth="1"/>
    <col min="16132" max="16132" width="11.5703125" customWidth="1"/>
    <col min="16134" max="16134" width="12.85546875" customWidth="1"/>
    <col min="16135" max="16135" width="11.42578125" bestFit="1" customWidth="1"/>
    <col min="16136" max="16136" width="11.140625" customWidth="1"/>
    <col min="16137" max="16137" width="14.5703125" customWidth="1"/>
    <col min="16138" max="16138" width="12.42578125" customWidth="1"/>
  </cols>
  <sheetData>
    <row r="1" spans="1:22" hidden="1"/>
    <row r="2" spans="1:22" s="72" customFormat="1" ht="42.75">
      <c r="A2" s="70" t="s">
        <v>430</v>
      </c>
      <c r="B2" s="71" t="s">
        <v>431</v>
      </c>
      <c r="C2" s="71" t="s">
        <v>432</v>
      </c>
      <c r="D2" s="71" t="s">
        <v>433</v>
      </c>
      <c r="F2" s="70" t="s">
        <v>20</v>
      </c>
      <c r="G2" s="70" t="s">
        <v>434</v>
      </c>
      <c r="H2" s="71" t="s">
        <v>435</v>
      </c>
      <c r="I2" s="71" t="s">
        <v>436</v>
      </c>
      <c r="J2" s="71" t="s">
        <v>437</v>
      </c>
      <c r="K2" s="71" t="s">
        <v>438</v>
      </c>
      <c r="L2" s="71" t="s">
        <v>439</v>
      </c>
      <c r="M2" s="71" t="s">
        <v>440</v>
      </c>
      <c r="N2" s="71" t="s">
        <v>441</v>
      </c>
      <c r="O2" s="71" t="s">
        <v>442</v>
      </c>
      <c r="P2" s="71" t="s">
        <v>443</v>
      </c>
      <c r="Q2" s="71" t="s">
        <v>444</v>
      </c>
      <c r="R2" s="71" t="s">
        <v>445</v>
      </c>
      <c r="S2" s="71" t="s">
        <v>446</v>
      </c>
      <c r="T2" s="71" t="s">
        <v>447</v>
      </c>
      <c r="U2" s="71" t="s">
        <v>448</v>
      </c>
    </row>
    <row r="3" spans="1:22" s="72" customFormat="1">
      <c r="A3" s="73" t="s">
        <v>449</v>
      </c>
      <c r="B3" s="74" t="s">
        <v>450</v>
      </c>
      <c r="C3" s="71"/>
      <c r="D3" s="71"/>
      <c r="F3" s="70"/>
      <c r="G3" s="70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</row>
    <row r="4" spans="1:22" s="72" customFormat="1" ht="28.5">
      <c r="A4" s="75" t="s">
        <v>451</v>
      </c>
      <c r="B4" s="76" t="s">
        <v>452</v>
      </c>
      <c r="C4" s="77" t="s">
        <v>453</v>
      </c>
      <c r="D4" s="76" t="s">
        <v>454</v>
      </c>
      <c r="E4" s="78"/>
      <c r="F4" s="79">
        <v>42866</v>
      </c>
      <c r="G4" s="75" t="s">
        <v>455</v>
      </c>
      <c r="H4" s="80">
        <v>0</v>
      </c>
      <c r="I4" s="80">
        <v>0</v>
      </c>
      <c r="J4" s="81">
        <v>0</v>
      </c>
      <c r="K4" s="81">
        <v>0</v>
      </c>
      <c r="L4" s="81">
        <v>0</v>
      </c>
      <c r="M4" s="81">
        <v>0</v>
      </c>
      <c r="N4" s="80">
        <v>0</v>
      </c>
      <c r="O4" s="80">
        <v>0</v>
      </c>
      <c r="P4" s="80">
        <v>0</v>
      </c>
      <c r="Q4" s="80">
        <v>0</v>
      </c>
      <c r="R4" s="80">
        <v>0</v>
      </c>
      <c r="S4" s="80">
        <v>0</v>
      </c>
      <c r="T4" s="82">
        <v>100000</v>
      </c>
      <c r="U4" s="82">
        <v>114500</v>
      </c>
      <c r="V4" s="78" t="s">
        <v>456</v>
      </c>
    </row>
    <row r="5" spans="1:22" ht="28.5">
      <c r="A5" s="83" t="s">
        <v>457</v>
      </c>
      <c r="B5" s="84" t="s">
        <v>458</v>
      </c>
      <c r="C5" s="85" t="s">
        <v>459</v>
      </c>
      <c r="D5" s="86" t="s">
        <v>460</v>
      </c>
      <c r="E5" s="87"/>
      <c r="F5" s="88">
        <v>39969</v>
      </c>
      <c r="G5" s="86" t="s">
        <v>124</v>
      </c>
      <c r="H5" s="89">
        <v>46682</v>
      </c>
      <c r="I5" s="89">
        <v>48969.417999999998</v>
      </c>
      <c r="J5" s="90">
        <v>50880</v>
      </c>
      <c r="K5" s="90">
        <v>53780</v>
      </c>
      <c r="L5" s="90">
        <v>53780</v>
      </c>
      <c r="M5" s="90">
        <v>54690</v>
      </c>
      <c r="N5" s="89">
        <v>54690</v>
      </c>
      <c r="O5" s="89">
        <v>54690</v>
      </c>
      <c r="P5" s="89">
        <v>56320</v>
      </c>
      <c r="Q5" s="89" t="s">
        <v>461</v>
      </c>
      <c r="R5" s="80">
        <v>0</v>
      </c>
      <c r="S5" s="80">
        <v>0</v>
      </c>
      <c r="T5" s="80">
        <v>0</v>
      </c>
      <c r="U5" s="80">
        <v>0</v>
      </c>
    </row>
    <row r="6" spans="1:22" ht="28.5">
      <c r="A6" s="91" t="s">
        <v>462</v>
      </c>
      <c r="B6" s="92"/>
      <c r="C6" s="77" t="s">
        <v>463</v>
      </c>
      <c r="D6" s="77"/>
      <c r="F6" s="93">
        <v>41645</v>
      </c>
      <c r="G6" s="77" t="s">
        <v>464</v>
      </c>
      <c r="H6" s="80">
        <v>0</v>
      </c>
      <c r="I6" s="80">
        <v>0</v>
      </c>
      <c r="J6" s="81">
        <v>0</v>
      </c>
      <c r="K6" s="81">
        <v>0</v>
      </c>
      <c r="L6" s="81">
        <v>25000</v>
      </c>
      <c r="M6" s="81">
        <v>25000</v>
      </c>
      <c r="N6" s="80">
        <v>25000</v>
      </c>
      <c r="O6" s="80">
        <v>25000</v>
      </c>
      <c r="P6" s="80">
        <v>25000</v>
      </c>
      <c r="Q6" s="80">
        <v>25000</v>
      </c>
      <c r="R6" s="80">
        <v>26500</v>
      </c>
      <c r="S6" s="80">
        <v>26500</v>
      </c>
      <c r="T6" s="80">
        <v>26500</v>
      </c>
      <c r="U6" s="80">
        <v>30340</v>
      </c>
    </row>
    <row r="7" spans="1:22" ht="28.5">
      <c r="A7" s="91" t="s">
        <v>465</v>
      </c>
      <c r="B7" s="92" t="s">
        <v>194</v>
      </c>
      <c r="C7" s="77" t="s">
        <v>466</v>
      </c>
      <c r="D7" s="77" t="s">
        <v>467</v>
      </c>
      <c r="F7" s="93">
        <v>38435</v>
      </c>
      <c r="G7" s="77" t="s">
        <v>468</v>
      </c>
      <c r="H7" s="80">
        <v>27453</v>
      </c>
      <c r="I7" s="80">
        <v>28798.196999999996</v>
      </c>
      <c r="J7" s="81">
        <v>29925</v>
      </c>
      <c r="K7" s="81">
        <v>31630</v>
      </c>
      <c r="L7" s="81">
        <v>31630</v>
      </c>
      <c r="M7" s="81">
        <v>32170</v>
      </c>
      <c r="N7" s="80">
        <v>32170</v>
      </c>
      <c r="O7" s="80">
        <v>32170</v>
      </c>
      <c r="P7" s="80">
        <v>32940</v>
      </c>
      <c r="Q7" s="80">
        <v>33900</v>
      </c>
      <c r="R7" s="80">
        <v>35100</v>
      </c>
      <c r="S7" s="80">
        <v>35100</v>
      </c>
      <c r="T7" s="80">
        <v>35100</v>
      </c>
      <c r="U7" s="80">
        <v>40190</v>
      </c>
    </row>
    <row r="8" spans="1:22">
      <c r="A8" s="91" t="s">
        <v>243</v>
      </c>
      <c r="B8" s="92" t="s">
        <v>234</v>
      </c>
      <c r="C8" s="77" t="s">
        <v>469</v>
      </c>
      <c r="D8" s="77" t="s">
        <v>470</v>
      </c>
      <c r="F8" s="93">
        <v>40909</v>
      </c>
      <c r="G8" s="77" t="s">
        <v>124</v>
      </c>
      <c r="H8" s="80">
        <v>0</v>
      </c>
      <c r="I8" s="80">
        <v>0</v>
      </c>
      <c r="J8" s="81">
        <v>24000</v>
      </c>
      <c r="K8" s="81">
        <v>25370</v>
      </c>
      <c r="L8" s="81">
        <v>25370</v>
      </c>
      <c r="M8" s="81">
        <v>25800</v>
      </c>
      <c r="N8" s="80">
        <v>25800</v>
      </c>
      <c r="O8" s="80">
        <v>25800</v>
      </c>
      <c r="P8" s="80">
        <v>26420</v>
      </c>
      <c r="Q8" s="80">
        <v>27100</v>
      </c>
      <c r="R8" s="80">
        <v>28000</v>
      </c>
      <c r="S8" s="80">
        <v>28000</v>
      </c>
      <c r="T8" s="80">
        <v>28000</v>
      </c>
      <c r="U8" s="80">
        <v>32060</v>
      </c>
    </row>
    <row r="9" spans="1:22" ht="28.5">
      <c r="A9" s="91" t="s">
        <v>139</v>
      </c>
      <c r="B9" s="92" t="s">
        <v>471</v>
      </c>
      <c r="C9" s="77" t="s">
        <v>472</v>
      </c>
      <c r="D9" s="77" t="s">
        <v>473</v>
      </c>
      <c r="F9" s="93">
        <v>42314</v>
      </c>
      <c r="G9" s="77" t="s">
        <v>138</v>
      </c>
      <c r="H9" s="80">
        <v>0</v>
      </c>
      <c r="I9" s="80">
        <v>0</v>
      </c>
      <c r="J9" s="81">
        <v>0</v>
      </c>
      <c r="K9" s="81">
        <v>0</v>
      </c>
      <c r="L9" s="81">
        <v>0</v>
      </c>
      <c r="M9" s="81">
        <f>10000/12</f>
        <v>833.33333333333337</v>
      </c>
      <c r="N9" s="80">
        <f>10000/12</f>
        <v>833.33333333333337</v>
      </c>
      <c r="O9" s="80">
        <f>10000/12</f>
        <v>833.33333333333337</v>
      </c>
      <c r="P9" s="80">
        <f>10240/12</f>
        <v>853.33333333333337</v>
      </c>
      <c r="Q9" s="80">
        <f>10500/12</f>
        <v>875</v>
      </c>
      <c r="R9" s="80">
        <v>908</v>
      </c>
      <c r="S9" s="80">
        <v>908</v>
      </c>
      <c r="T9" s="80">
        <v>908</v>
      </c>
      <c r="U9" s="80">
        <v>1040</v>
      </c>
    </row>
    <row r="10" spans="1:22" ht="28.5" customHeight="1">
      <c r="A10" s="91" t="s">
        <v>474</v>
      </c>
      <c r="B10" s="92" t="s">
        <v>475</v>
      </c>
      <c r="C10" s="77" t="s">
        <v>476</v>
      </c>
      <c r="D10" s="77" t="s">
        <v>477</v>
      </c>
      <c r="F10" s="93">
        <v>42644</v>
      </c>
      <c r="G10" s="77" t="s">
        <v>468</v>
      </c>
      <c r="H10" s="80">
        <v>0</v>
      </c>
      <c r="I10" s="80">
        <v>0</v>
      </c>
      <c r="J10" s="81">
        <v>0</v>
      </c>
      <c r="K10" s="81">
        <v>0</v>
      </c>
      <c r="L10" s="81">
        <v>0</v>
      </c>
      <c r="M10" s="81">
        <v>0</v>
      </c>
      <c r="N10" s="80">
        <v>16100</v>
      </c>
      <c r="O10" s="80">
        <v>16100</v>
      </c>
      <c r="P10" s="80">
        <v>16490</v>
      </c>
      <c r="Q10" s="80">
        <v>16900</v>
      </c>
      <c r="R10" s="80">
        <v>17500</v>
      </c>
      <c r="S10" s="80">
        <v>17500</v>
      </c>
      <c r="T10" s="80">
        <v>17500</v>
      </c>
      <c r="U10" s="80">
        <v>20040</v>
      </c>
    </row>
    <row r="11" spans="1:22">
      <c r="A11" s="91" t="s">
        <v>409</v>
      </c>
      <c r="B11" s="77" t="s">
        <v>478</v>
      </c>
      <c r="C11" s="77" t="s">
        <v>479</v>
      </c>
      <c r="D11" s="77" t="s">
        <v>480</v>
      </c>
      <c r="F11" s="93">
        <v>42887</v>
      </c>
      <c r="G11" s="77" t="s">
        <v>408</v>
      </c>
      <c r="H11" s="80">
        <v>0</v>
      </c>
      <c r="I11" s="80">
        <v>0</v>
      </c>
      <c r="J11" s="81">
        <v>0</v>
      </c>
      <c r="K11" s="81">
        <v>0</v>
      </c>
      <c r="L11" s="81">
        <v>0</v>
      </c>
      <c r="M11" s="81">
        <v>0</v>
      </c>
      <c r="N11" s="80">
        <v>0</v>
      </c>
      <c r="O11" s="80">
        <f>(84000/12)*7/12</f>
        <v>4083.3333333333335</v>
      </c>
      <c r="P11" s="80">
        <f>84000/12</f>
        <v>7000</v>
      </c>
      <c r="Q11" s="80">
        <f>86300/12</f>
        <v>7191.666666666667</v>
      </c>
      <c r="R11" s="80">
        <v>7433</v>
      </c>
      <c r="S11" s="80">
        <v>7433</v>
      </c>
      <c r="T11" s="80">
        <v>7433</v>
      </c>
      <c r="U11" s="80">
        <v>8511</v>
      </c>
    </row>
    <row r="12" spans="1:22">
      <c r="A12" s="94" t="s">
        <v>481</v>
      </c>
      <c r="B12" s="95" t="s">
        <v>482</v>
      </c>
      <c r="C12" s="96" t="s">
        <v>483</v>
      </c>
      <c r="D12" s="96" t="s">
        <v>484</v>
      </c>
      <c r="E12" s="97"/>
      <c r="F12" s="98">
        <v>43236</v>
      </c>
      <c r="G12" s="96" t="s">
        <v>85</v>
      </c>
      <c r="H12" s="99">
        <v>0</v>
      </c>
      <c r="I12" s="99">
        <v>0</v>
      </c>
      <c r="J12" s="100">
        <v>0</v>
      </c>
      <c r="K12" s="100">
        <v>0</v>
      </c>
      <c r="L12" s="100">
        <v>0</v>
      </c>
      <c r="M12" s="100">
        <v>0</v>
      </c>
      <c r="N12" s="99">
        <v>0</v>
      </c>
      <c r="O12" s="99">
        <v>0</v>
      </c>
      <c r="P12" s="99">
        <f>(45000*7.5)/12</f>
        <v>28125</v>
      </c>
      <c r="Q12" s="99">
        <v>45000</v>
      </c>
      <c r="R12" s="99">
        <v>0</v>
      </c>
      <c r="S12" s="99">
        <v>0</v>
      </c>
      <c r="T12" s="99">
        <v>0</v>
      </c>
      <c r="U12" s="99">
        <v>0</v>
      </c>
      <c r="V12" s="97" t="s">
        <v>485</v>
      </c>
    </row>
    <row r="13" spans="1:22" ht="59.25" customHeight="1">
      <c r="A13" s="91" t="s">
        <v>69</v>
      </c>
      <c r="B13" s="92" t="s">
        <v>482</v>
      </c>
      <c r="C13" s="77" t="s">
        <v>483</v>
      </c>
      <c r="D13" s="77" t="s">
        <v>486</v>
      </c>
      <c r="F13" s="93">
        <v>42917</v>
      </c>
      <c r="G13" s="77" t="s">
        <v>487</v>
      </c>
      <c r="H13" s="80">
        <v>0</v>
      </c>
      <c r="I13" s="80">
        <v>0</v>
      </c>
      <c r="J13" s="81">
        <v>0</v>
      </c>
      <c r="K13" s="81">
        <v>0</v>
      </c>
      <c r="L13" s="81">
        <v>0</v>
      </c>
      <c r="M13" s="81">
        <v>0</v>
      </c>
      <c r="N13" s="80">
        <v>0</v>
      </c>
      <c r="O13" s="80">
        <v>300000</v>
      </c>
      <c r="P13" s="80">
        <v>300000</v>
      </c>
      <c r="Q13" s="80">
        <v>300000</v>
      </c>
      <c r="R13" s="80">
        <v>300000</v>
      </c>
      <c r="S13" s="80">
        <v>300000</v>
      </c>
      <c r="T13" s="80">
        <v>300000</v>
      </c>
      <c r="U13" s="80">
        <v>343500</v>
      </c>
      <c r="V13" t="s">
        <v>488</v>
      </c>
    </row>
    <row r="14" spans="1:22">
      <c r="A14" s="94" t="s">
        <v>489</v>
      </c>
      <c r="B14" s="95" t="s">
        <v>482</v>
      </c>
      <c r="C14" s="96" t="s">
        <v>483</v>
      </c>
      <c r="D14" s="96" t="s">
        <v>490</v>
      </c>
      <c r="E14" s="97"/>
      <c r="F14" s="98">
        <v>42870</v>
      </c>
      <c r="G14" s="96" t="s">
        <v>85</v>
      </c>
      <c r="H14" s="99">
        <v>0</v>
      </c>
      <c r="I14" s="99">
        <v>0</v>
      </c>
      <c r="J14" s="100">
        <v>0</v>
      </c>
      <c r="K14" s="100">
        <v>0</v>
      </c>
      <c r="L14" s="100">
        <v>0</v>
      </c>
      <c r="M14" s="100">
        <v>0</v>
      </c>
      <c r="N14" s="99">
        <v>0</v>
      </c>
      <c r="O14" s="99">
        <v>65000</v>
      </c>
      <c r="P14" s="99">
        <v>66560</v>
      </c>
      <c r="Q14" s="99">
        <v>68000</v>
      </c>
      <c r="R14" s="97" t="s">
        <v>485</v>
      </c>
      <c r="S14" s="80"/>
      <c r="T14" s="80"/>
      <c r="U14" s="80"/>
    </row>
    <row r="15" spans="1:22" ht="28.5">
      <c r="A15" s="91" t="s">
        <v>491</v>
      </c>
      <c r="B15" s="92" t="s">
        <v>492</v>
      </c>
      <c r="C15" s="77" t="s">
        <v>493</v>
      </c>
      <c r="D15" s="77" t="s">
        <v>494</v>
      </c>
      <c r="F15" s="93" t="s">
        <v>495</v>
      </c>
      <c r="G15" s="77" t="s">
        <v>496</v>
      </c>
      <c r="H15" s="80" t="s">
        <v>497</v>
      </c>
      <c r="I15" s="80" t="s">
        <v>498</v>
      </c>
      <c r="J15" s="81" t="s">
        <v>499</v>
      </c>
      <c r="K15" s="81" t="s">
        <v>500</v>
      </c>
      <c r="L15" s="81" t="s">
        <v>500</v>
      </c>
      <c r="M15" s="81" t="s">
        <v>501</v>
      </c>
      <c r="N15" s="80" t="s">
        <v>501</v>
      </c>
      <c r="O15" s="80" t="s">
        <v>501</v>
      </c>
      <c r="P15" s="80" t="s">
        <v>502</v>
      </c>
      <c r="Q15" s="80">
        <v>1408</v>
      </c>
      <c r="R15" s="80">
        <v>1458</v>
      </c>
      <c r="S15" s="80">
        <v>1458</v>
      </c>
      <c r="T15" s="80">
        <v>1458</v>
      </c>
      <c r="U15" s="80">
        <v>1670</v>
      </c>
    </row>
    <row r="16" spans="1:22" ht="27" customHeight="1">
      <c r="A16" s="94" t="s">
        <v>503</v>
      </c>
      <c r="B16" s="95" t="s">
        <v>492</v>
      </c>
      <c r="C16" s="96" t="s">
        <v>493</v>
      </c>
      <c r="D16" s="96" t="s">
        <v>494</v>
      </c>
      <c r="E16" s="97"/>
      <c r="F16" s="98">
        <v>40673</v>
      </c>
      <c r="G16" s="96" t="s">
        <v>496</v>
      </c>
      <c r="H16" s="99" t="s">
        <v>497</v>
      </c>
      <c r="I16" s="99" t="s">
        <v>498</v>
      </c>
      <c r="J16" s="100" t="s">
        <v>499</v>
      </c>
      <c r="K16" s="100" t="s">
        <v>500</v>
      </c>
      <c r="L16" s="100" t="s">
        <v>500</v>
      </c>
      <c r="M16" s="100" t="s">
        <v>501</v>
      </c>
      <c r="N16" s="99" t="s">
        <v>501</v>
      </c>
      <c r="O16" s="99" t="s">
        <v>501</v>
      </c>
      <c r="P16" s="99" t="s">
        <v>502</v>
      </c>
      <c r="Q16" s="99">
        <v>16900</v>
      </c>
      <c r="R16" s="99" t="s">
        <v>485</v>
      </c>
      <c r="S16" s="80"/>
      <c r="T16" s="80"/>
      <c r="U16" s="80"/>
    </row>
    <row r="17" spans="1:22" ht="69" customHeight="1">
      <c r="A17" s="94" t="s">
        <v>504</v>
      </c>
      <c r="B17" s="95" t="s">
        <v>505</v>
      </c>
      <c r="C17" s="96" t="s">
        <v>506</v>
      </c>
      <c r="D17" s="96" t="s">
        <v>477</v>
      </c>
      <c r="E17" s="97"/>
      <c r="F17" s="98">
        <v>37257</v>
      </c>
      <c r="G17" s="96" t="s">
        <v>507</v>
      </c>
      <c r="H17" s="99">
        <v>13725</v>
      </c>
      <c r="I17" s="99">
        <v>14397.525</v>
      </c>
      <c r="J17" s="100">
        <v>14960</v>
      </c>
      <c r="K17" s="100">
        <v>15810</v>
      </c>
      <c r="L17" s="100">
        <v>15810</v>
      </c>
      <c r="M17" s="101" t="s">
        <v>508</v>
      </c>
      <c r="N17" s="80"/>
      <c r="O17" s="80"/>
      <c r="P17" s="80"/>
      <c r="Q17" s="80"/>
      <c r="R17" s="80"/>
      <c r="S17" s="80"/>
      <c r="T17" s="80"/>
      <c r="U17" s="80"/>
    </row>
    <row r="18" spans="1:22" ht="27" customHeight="1">
      <c r="A18" s="91" t="s">
        <v>509</v>
      </c>
      <c r="B18" s="92" t="s">
        <v>510</v>
      </c>
      <c r="C18" s="77" t="s">
        <v>511</v>
      </c>
      <c r="D18" s="77" t="s">
        <v>512</v>
      </c>
      <c r="F18" s="93">
        <v>37926</v>
      </c>
      <c r="G18" s="77" t="s">
        <v>513</v>
      </c>
      <c r="H18" s="80">
        <f t="shared" ref="H18:Q18" si="0">432000/12</f>
        <v>36000</v>
      </c>
      <c r="I18" s="80">
        <f t="shared" si="0"/>
        <v>36000</v>
      </c>
      <c r="J18" s="80">
        <f t="shared" si="0"/>
        <v>36000</v>
      </c>
      <c r="K18" s="80">
        <f t="shared" si="0"/>
        <v>36000</v>
      </c>
      <c r="L18" s="80">
        <f t="shared" si="0"/>
        <v>36000</v>
      </c>
      <c r="M18" s="80">
        <f t="shared" si="0"/>
        <v>36000</v>
      </c>
      <c r="N18" s="80">
        <f t="shared" si="0"/>
        <v>36000</v>
      </c>
      <c r="O18" s="80">
        <f t="shared" si="0"/>
        <v>36000</v>
      </c>
      <c r="P18" s="80">
        <f t="shared" si="0"/>
        <v>36000</v>
      </c>
      <c r="Q18" s="80">
        <f t="shared" si="0"/>
        <v>36000</v>
      </c>
      <c r="R18" s="80">
        <v>38258</v>
      </c>
      <c r="S18" s="80">
        <v>38258</v>
      </c>
      <c r="T18" s="80">
        <v>38258</v>
      </c>
      <c r="U18" s="80">
        <v>43805</v>
      </c>
    </row>
    <row r="19" spans="1:22" ht="30.75" customHeight="1">
      <c r="A19" s="91" t="s">
        <v>514</v>
      </c>
      <c r="B19" s="92" t="s">
        <v>172</v>
      </c>
      <c r="C19" s="77" t="s">
        <v>515</v>
      </c>
      <c r="D19" s="77" t="s">
        <v>477</v>
      </c>
      <c r="F19" s="93">
        <v>41924</v>
      </c>
      <c r="G19" s="77" t="s">
        <v>77</v>
      </c>
      <c r="H19" s="80">
        <v>0</v>
      </c>
      <c r="I19" s="80">
        <v>0</v>
      </c>
      <c r="J19" s="81">
        <v>0</v>
      </c>
      <c r="K19" s="81">
        <v>0</v>
      </c>
      <c r="L19" s="81">
        <f>(35000*3)/12</f>
        <v>8750</v>
      </c>
      <c r="M19" s="81">
        <v>35000</v>
      </c>
      <c r="N19" s="80">
        <v>35000</v>
      </c>
      <c r="O19" s="80">
        <f>(35000*6)/12</f>
        <v>17500</v>
      </c>
      <c r="P19" s="102" t="s">
        <v>516</v>
      </c>
      <c r="Q19" s="80">
        <v>0</v>
      </c>
      <c r="R19" s="80">
        <v>0</v>
      </c>
      <c r="S19" s="80">
        <v>0</v>
      </c>
      <c r="T19" s="80">
        <v>0</v>
      </c>
      <c r="U19" s="80">
        <v>0</v>
      </c>
    </row>
    <row r="20" spans="1:22">
      <c r="A20" s="91" t="s">
        <v>514</v>
      </c>
      <c r="B20" s="92" t="s">
        <v>482</v>
      </c>
      <c r="C20" s="77" t="s">
        <v>483</v>
      </c>
      <c r="D20" s="77" t="s">
        <v>517</v>
      </c>
      <c r="F20" s="93">
        <v>42917</v>
      </c>
      <c r="G20" s="77" t="s">
        <v>77</v>
      </c>
      <c r="H20" s="80">
        <v>0</v>
      </c>
      <c r="I20" s="80">
        <v>0</v>
      </c>
      <c r="J20" s="81">
        <v>0</v>
      </c>
      <c r="K20" s="81">
        <v>0</v>
      </c>
      <c r="L20" s="81">
        <v>0</v>
      </c>
      <c r="M20" s="81">
        <v>0</v>
      </c>
      <c r="N20" s="80">
        <v>0</v>
      </c>
      <c r="O20" s="80">
        <f>(40000*6)/12</f>
        <v>20000</v>
      </c>
      <c r="P20" s="80">
        <v>40000</v>
      </c>
      <c r="Q20" s="80">
        <v>40000</v>
      </c>
      <c r="R20" s="80">
        <v>40000</v>
      </c>
      <c r="S20" s="80">
        <v>40000</v>
      </c>
      <c r="T20" s="80">
        <v>40000</v>
      </c>
      <c r="U20" s="80">
        <v>45800</v>
      </c>
    </row>
    <row r="21" spans="1:22">
      <c r="A21" s="83" t="s">
        <v>518</v>
      </c>
      <c r="B21" s="84" t="s">
        <v>519</v>
      </c>
      <c r="C21" s="86" t="s">
        <v>459</v>
      </c>
      <c r="D21" s="86" t="s">
        <v>520</v>
      </c>
      <c r="E21" s="87"/>
      <c r="F21" s="88">
        <v>40909</v>
      </c>
      <c r="G21" s="86" t="s">
        <v>124</v>
      </c>
      <c r="H21" s="89">
        <v>0</v>
      </c>
      <c r="I21" s="89">
        <v>0</v>
      </c>
      <c r="J21" s="90">
        <v>51380</v>
      </c>
      <c r="K21" s="90">
        <v>54310</v>
      </c>
      <c r="L21" s="90">
        <v>54310</v>
      </c>
      <c r="M21" s="90">
        <v>0</v>
      </c>
      <c r="N21" s="89">
        <v>0</v>
      </c>
      <c r="O21" s="89">
        <v>0</v>
      </c>
      <c r="P21" s="89">
        <v>0</v>
      </c>
      <c r="Q21" s="89" t="s">
        <v>461</v>
      </c>
      <c r="R21" s="80"/>
      <c r="S21" s="80"/>
      <c r="T21" s="80"/>
      <c r="U21" s="80"/>
    </row>
    <row r="22" spans="1:22">
      <c r="A22" s="91" t="s">
        <v>316</v>
      </c>
      <c r="B22" s="92" t="s">
        <v>492</v>
      </c>
      <c r="C22" s="77" t="s">
        <v>493</v>
      </c>
      <c r="D22" s="77" t="s">
        <v>494</v>
      </c>
      <c r="F22" s="93">
        <v>39308</v>
      </c>
      <c r="G22" s="77" t="s">
        <v>496</v>
      </c>
      <c r="H22" s="80" t="s">
        <v>497</v>
      </c>
      <c r="I22" s="80" t="s">
        <v>498</v>
      </c>
      <c r="J22" s="81" t="s">
        <v>499</v>
      </c>
      <c r="K22" s="81" t="s">
        <v>500</v>
      </c>
      <c r="L22" s="81" t="s">
        <v>500</v>
      </c>
      <c r="M22" s="81" t="s">
        <v>501</v>
      </c>
      <c r="N22" s="80" t="s">
        <v>501</v>
      </c>
      <c r="O22" s="80" t="s">
        <v>501</v>
      </c>
      <c r="P22" s="80" t="s">
        <v>502</v>
      </c>
      <c r="Q22" s="80">
        <v>1408</v>
      </c>
      <c r="R22" s="80">
        <v>1458</v>
      </c>
      <c r="S22" s="80">
        <v>1458</v>
      </c>
      <c r="T22" s="80">
        <v>1458</v>
      </c>
      <c r="U22" s="80">
        <v>1670</v>
      </c>
    </row>
    <row r="23" spans="1:22">
      <c r="A23" s="83" t="s">
        <v>521</v>
      </c>
      <c r="B23" s="84" t="s">
        <v>522</v>
      </c>
      <c r="C23" s="86" t="s">
        <v>459</v>
      </c>
      <c r="D23" s="86" t="s">
        <v>460</v>
      </c>
      <c r="E23" s="87"/>
      <c r="F23" s="88">
        <v>40544</v>
      </c>
      <c r="G23" s="86" t="s">
        <v>124</v>
      </c>
      <c r="H23" s="89">
        <v>0</v>
      </c>
      <c r="I23" s="89">
        <v>44800</v>
      </c>
      <c r="J23" s="90">
        <v>46545</v>
      </c>
      <c r="K23" s="90">
        <v>49200</v>
      </c>
      <c r="L23" s="90">
        <v>49200</v>
      </c>
      <c r="M23" s="90">
        <v>0</v>
      </c>
      <c r="N23" s="89">
        <v>0</v>
      </c>
      <c r="O23" s="89">
        <v>0</v>
      </c>
      <c r="P23" s="89">
        <v>0</v>
      </c>
      <c r="Q23" s="89" t="s">
        <v>461</v>
      </c>
      <c r="R23" s="80"/>
      <c r="S23" s="80"/>
      <c r="T23" s="80"/>
      <c r="U23" s="80"/>
    </row>
    <row r="24" spans="1:22" ht="48.75" customHeight="1">
      <c r="A24" s="91" t="s">
        <v>523</v>
      </c>
      <c r="B24" s="92" t="s">
        <v>522</v>
      </c>
      <c r="C24" s="77" t="s">
        <v>459</v>
      </c>
      <c r="D24" s="77" t="s">
        <v>524</v>
      </c>
      <c r="F24" s="93">
        <v>41992</v>
      </c>
      <c r="G24" s="77" t="s">
        <v>525</v>
      </c>
      <c r="H24" s="80">
        <v>0</v>
      </c>
      <c r="I24" s="80">
        <v>0</v>
      </c>
      <c r="J24" s="81">
        <v>0</v>
      </c>
      <c r="K24" s="81">
        <v>0</v>
      </c>
      <c r="L24" s="81">
        <v>0</v>
      </c>
      <c r="M24" s="81">
        <v>0</v>
      </c>
      <c r="N24" s="80">
        <v>0</v>
      </c>
      <c r="O24" s="80">
        <v>0</v>
      </c>
      <c r="P24" s="80">
        <v>0</v>
      </c>
      <c r="Q24" s="80">
        <v>0</v>
      </c>
      <c r="R24" s="80">
        <v>0</v>
      </c>
      <c r="S24" s="80">
        <v>0</v>
      </c>
      <c r="T24" s="80">
        <v>0</v>
      </c>
      <c r="U24" s="80">
        <v>0</v>
      </c>
      <c r="V24" s="68" t="s">
        <v>526</v>
      </c>
    </row>
    <row r="25" spans="1:22" ht="48.75" customHeight="1">
      <c r="A25" s="91" t="s">
        <v>527</v>
      </c>
      <c r="B25" s="92" t="s">
        <v>528</v>
      </c>
      <c r="C25" s="77" t="s">
        <v>529</v>
      </c>
      <c r="D25" s="77" t="s">
        <v>530</v>
      </c>
      <c r="F25" s="93" t="s">
        <v>531</v>
      </c>
      <c r="G25" s="77" t="s">
        <v>99</v>
      </c>
      <c r="H25" s="80">
        <v>0</v>
      </c>
      <c r="I25" s="80">
        <v>0</v>
      </c>
      <c r="J25" s="81">
        <v>0</v>
      </c>
      <c r="K25" s="81">
        <v>0</v>
      </c>
      <c r="L25" s="81">
        <v>0</v>
      </c>
      <c r="M25" s="81">
        <v>0</v>
      </c>
      <c r="N25" s="80">
        <v>0</v>
      </c>
      <c r="O25" s="80">
        <v>0</v>
      </c>
      <c r="P25" s="80">
        <v>0</v>
      </c>
      <c r="Q25" s="80">
        <v>8333</v>
      </c>
      <c r="R25" s="80">
        <v>8616</v>
      </c>
      <c r="S25" s="80">
        <v>8616</v>
      </c>
      <c r="T25" s="80">
        <v>8616</v>
      </c>
      <c r="U25" s="80">
        <v>9866</v>
      </c>
      <c r="V25" s="68"/>
    </row>
    <row r="26" spans="1:22">
      <c r="A26" s="91" t="s">
        <v>532</v>
      </c>
      <c r="B26" s="92" t="s">
        <v>533</v>
      </c>
      <c r="C26" s="77"/>
      <c r="D26" s="77" t="s">
        <v>534</v>
      </c>
      <c r="F26" s="93">
        <v>34961</v>
      </c>
      <c r="G26" s="77" t="s">
        <v>535</v>
      </c>
      <c r="H26" s="80">
        <v>0</v>
      </c>
      <c r="I26" s="80">
        <v>20167.024999999998</v>
      </c>
      <c r="J26" s="81">
        <v>20955</v>
      </c>
      <c r="K26" s="81">
        <v>22150</v>
      </c>
      <c r="L26" s="81">
        <v>22150</v>
      </c>
      <c r="M26" s="81">
        <f>67590/3</f>
        <v>22530</v>
      </c>
      <c r="N26" s="80">
        <f>67590/3</f>
        <v>22530</v>
      </c>
      <c r="O26" s="80">
        <f>67590/3</f>
        <v>22530</v>
      </c>
      <c r="P26" s="80">
        <f>69212/3</f>
        <v>23070.666666666668</v>
      </c>
      <c r="Q26" s="80">
        <f>71150/3</f>
        <v>23716.666666666668</v>
      </c>
      <c r="R26" s="80">
        <v>24533</v>
      </c>
      <c r="S26" s="80">
        <v>24533</v>
      </c>
      <c r="T26" s="80">
        <v>24533</v>
      </c>
      <c r="U26" s="80">
        <v>28090</v>
      </c>
    </row>
    <row r="27" spans="1:22">
      <c r="A27" s="83" t="s">
        <v>536</v>
      </c>
      <c r="B27" s="84" t="s">
        <v>537</v>
      </c>
      <c r="C27" s="86" t="s">
        <v>459</v>
      </c>
      <c r="D27" s="86" t="s">
        <v>460</v>
      </c>
      <c r="E27" s="87"/>
      <c r="F27" s="88">
        <v>42505</v>
      </c>
      <c r="G27" s="86" t="s">
        <v>124</v>
      </c>
      <c r="H27" s="89">
        <v>0</v>
      </c>
      <c r="I27" s="89">
        <v>0</v>
      </c>
      <c r="J27" s="90">
        <v>0</v>
      </c>
      <c r="K27" s="90">
        <v>0</v>
      </c>
      <c r="L27" s="90">
        <v>0</v>
      </c>
      <c r="M27" s="90">
        <v>0</v>
      </c>
      <c r="N27" s="89">
        <f>(55000*6.5)/12</f>
        <v>29791.666666666668</v>
      </c>
      <c r="O27" s="89">
        <v>55000</v>
      </c>
      <c r="P27" s="89">
        <v>56320</v>
      </c>
      <c r="Q27" s="89" t="s">
        <v>538</v>
      </c>
      <c r="R27" s="80"/>
      <c r="S27" s="80"/>
      <c r="T27" s="80"/>
      <c r="U27" s="80"/>
    </row>
    <row r="28" spans="1:22" ht="28.5">
      <c r="A28" s="91" t="s">
        <v>235</v>
      </c>
      <c r="B28" s="92" t="s">
        <v>234</v>
      </c>
      <c r="C28" s="77" t="s">
        <v>539</v>
      </c>
      <c r="D28" s="77" t="s">
        <v>540</v>
      </c>
      <c r="F28" s="93" t="s">
        <v>541</v>
      </c>
      <c r="G28" s="77" t="s">
        <v>124</v>
      </c>
      <c r="H28" s="80">
        <v>30765</v>
      </c>
      <c r="I28" s="80">
        <v>32272.484999999997</v>
      </c>
      <c r="J28" s="81">
        <v>33530</v>
      </c>
      <c r="K28" s="81">
        <v>35440</v>
      </c>
      <c r="L28" s="81">
        <v>35440</v>
      </c>
      <c r="M28" s="81">
        <v>35440</v>
      </c>
      <c r="N28" s="80">
        <v>36040</v>
      </c>
      <c r="O28" s="80">
        <v>36040</v>
      </c>
      <c r="P28" s="80">
        <v>36040</v>
      </c>
      <c r="Q28" s="80">
        <v>37000</v>
      </c>
      <c r="R28" s="80">
        <v>38300</v>
      </c>
      <c r="S28" s="80">
        <v>38300</v>
      </c>
      <c r="T28" s="80">
        <v>38300</v>
      </c>
      <c r="U28" s="80">
        <v>43855</v>
      </c>
    </row>
    <row r="29" spans="1:22" ht="28.5">
      <c r="A29" s="91" t="s">
        <v>145</v>
      </c>
      <c r="B29" s="92" t="s">
        <v>471</v>
      </c>
      <c r="C29" s="77" t="s">
        <v>472</v>
      </c>
      <c r="D29" s="77" t="s">
        <v>473</v>
      </c>
      <c r="F29" s="93">
        <v>42370</v>
      </c>
      <c r="G29" s="77" t="s">
        <v>138</v>
      </c>
      <c r="H29" s="80">
        <v>0</v>
      </c>
      <c r="I29" s="80">
        <v>0</v>
      </c>
      <c r="J29" s="81">
        <v>0</v>
      </c>
      <c r="K29" s="81">
        <v>0</v>
      </c>
      <c r="L29" s="81">
        <v>0</v>
      </c>
      <c r="M29" s="81">
        <v>0</v>
      </c>
      <c r="N29" s="80">
        <f>10000/12</f>
        <v>833.33333333333337</v>
      </c>
      <c r="O29" s="80">
        <f>10000/12</f>
        <v>833.33333333333337</v>
      </c>
      <c r="P29" s="80">
        <f>10240/12</f>
        <v>853.33333333333337</v>
      </c>
      <c r="Q29" s="80">
        <f>10500/12</f>
        <v>875</v>
      </c>
      <c r="R29" s="80">
        <v>908</v>
      </c>
      <c r="S29" s="80">
        <v>908</v>
      </c>
      <c r="T29" s="80">
        <v>908</v>
      </c>
      <c r="U29" s="80">
        <v>1040</v>
      </c>
    </row>
    <row r="30" spans="1:22">
      <c r="A30" s="91" t="s">
        <v>318</v>
      </c>
      <c r="B30" s="92" t="s">
        <v>492</v>
      </c>
      <c r="C30" s="77" t="s">
        <v>493</v>
      </c>
      <c r="D30" s="77" t="s">
        <v>494</v>
      </c>
      <c r="F30" s="93">
        <v>39308</v>
      </c>
      <c r="G30" s="77" t="s">
        <v>496</v>
      </c>
      <c r="H30" s="80" t="s">
        <v>497</v>
      </c>
      <c r="I30" s="80" t="s">
        <v>498</v>
      </c>
      <c r="J30" s="81" t="s">
        <v>499</v>
      </c>
      <c r="K30" s="81" t="s">
        <v>500</v>
      </c>
      <c r="L30" s="81" t="s">
        <v>500</v>
      </c>
      <c r="M30" s="81" t="s">
        <v>501</v>
      </c>
      <c r="N30" s="80" t="s">
        <v>501</v>
      </c>
      <c r="O30" s="80" t="s">
        <v>501</v>
      </c>
      <c r="P30" s="80" t="s">
        <v>502</v>
      </c>
      <c r="Q30" s="80">
        <v>1408</v>
      </c>
      <c r="R30" s="80">
        <v>1458</v>
      </c>
      <c r="S30" s="80">
        <v>1458</v>
      </c>
      <c r="T30" s="80">
        <v>1458</v>
      </c>
      <c r="U30" s="80">
        <v>1670</v>
      </c>
    </row>
    <row r="31" spans="1:22">
      <c r="A31" s="91" t="s">
        <v>86</v>
      </c>
      <c r="B31" s="92" t="s">
        <v>482</v>
      </c>
      <c r="C31" s="77" t="s">
        <v>483</v>
      </c>
      <c r="D31" s="77" t="s">
        <v>490</v>
      </c>
      <c r="F31" s="93">
        <v>43497</v>
      </c>
      <c r="G31" s="77" t="s">
        <v>85</v>
      </c>
      <c r="H31" s="80">
        <v>0</v>
      </c>
      <c r="I31" s="80">
        <v>0</v>
      </c>
      <c r="J31" s="81">
        <v>0</v>
      </c>
      <c r="K31" s="81">
        <v>0</v>
      </c>
      <c r="L31" s="81">
        <v>0</v>
      </c>
      <c r="M31" s="81">
        <v>0</v>
      </c>
      <c r="N31" s="80">
        <v>0</v>
      </c>
      <c r="O31" s="80">
        <v>0</v>
      </c>
      <c r="P31" s="80">
        <v>0</v>
      </c>
      <c r="Q31" s="80">
        <f>(65000*10)/12</f>
        <v>54166.666666666664</v>
      </c>
      <c r="R31" s="80">
        <v>0</v>
      </c>
      <c r="S31" s="80">
        <v>0</v>
      </c>
      <c r="T31" s="80">
        <v>0</v>
      </c>
      <c r="U31" s="80">
        <v>0</v>
      </c>
    </row>
    <row r="32" spans="1:22">
      <c r="A32" s="83" t="s">
        <v>319</v>
      </c>
      <c r="B32" s="84" t="s">
        <v>492</v>
      </c>
      <c r="C32" s="86" t="s">
        <v>493</v>
      </c>
      <c r="D32" s="86" t="s">
        <v>494</v>
      </c>
      <c r="F32" s="88">
        <v>39308</v>
      </c>
      <c r="G32" s="86" t="s">
        <v>496</v>
      </c>
      <c r="H32" s="89" t="s">
        <v>497</v>
      </c>
      <c r="I32" s="89" t="s">
        <v>498</v>
      </c>
      <c r="J32" s="90" t="s">
        <v>499</v>
      </c>
      <c r="K32" s="90" t="s">
        <v>500</v>
      </c>
      <c r="L32" s="90" t="s">
        <v>500</v>
      </c>
      <c r="M32" s="90" t="s">
        <v>501</v>
      </c>
      <c r="N32" s="89" t="s">
        <v>501</v>
      </c>
      <c r="O32" s="89" t="s">
        <v>501</v>
      </c>
      <c r="P32" s="89" t="s">
        <v>502</v>
      </c>
      <c r="Q32" s="89">
        <v>1408</v>
      </c>
      <c r="R32" s="89">
        <v>1458</v>
      </c>
      <c r="S32" s="89">
        <v>1458</v>
      </c>
      <c r="T32" s="89">
        <v>1458</v>
      </c>
      <c r="U32" s="89" t="s">
        <v>542</v>
      </c>
    </row>
    <row r="33" spans="1:22" ht="42.75">
      <c r="A33" s="91" t="s">
        <v>219</v>
      </c>
      <c r="B33" s="92" t="s">
        <v>543</v>
      </c>
      <c r="C33" s="77" t="s">
        <v>544</v>
      </c>
      <c r="D33" s="77" t="s">
        <v>545</v>
      </c>
      <c r="F33" s="93">
        <v>42887</v>
      </c>
      <c r="G33" s="77" t="s">
        <v>546</v>
      </c>
      <c r="H33" s="80">
        <v>0</v>
      </c>
      <c r="I33" s="80">
        <v>0</v>
      </c>
      <c r="J33" s="81">
        <v>0</v>
      </c>
      <c r="K33" s="81">
        <v>0</v>
      </c>
      <c r="L33" s="81">
        <v>0</v>
      </c>
      <c r="M33" s="81">
        <v>0</v>
      </c>
      <c r="N33" s="80">
        <v>0</v>
      </c>
      <c r="O33" s="80">
        <f>(62500/12)*7</f>
        <v>36458.333333333328</v>
      </c>
      <c r="P33" s="80">
        <v>62500</v>
      </c>
      <c r="Q33" s="80">
        <v>62500</v>
      </c>
      <c r="R33" s="80">
        <v>62500</v>
      </c>
      <c r="S33" s="80">
        <v>62500</v>
      </c>
      <c r="T33" s="80">
        <v>62500</v>
      </c>
      <c r="U33" s="80">
        <v>71560</v>
      </c>
    </row>
    <row r="34" spans="1:22">
      <c r="A34" s="83" t="s">
        <v>547</v>
      </c>
      <c r="B34" s="84" t="s">
        <v>548</v>
      </c>
      <c r="C34" s="86" t="s">
        <v>459</v>
      </c>
      <c r="D34" s="86" t="s">
        <v>460</v>
      </c>
      <c r="E34" s="87"/>
      <c r="F34" s="88">
        <v>42401</v>
      </c>
      <c r="G34" s="86" t="s">
        <v>124</v>
      </c>
      <c r="H34" s="89">
        <v>0</v>
      </c>
      <c r="I34" s="89">
        <v>0</v>
      </c>
      <c r="J34" s="90">
        <v>0</v>
      </c>
      <c r="K34" s="90">
        <v>0</v>
      </c>
      <c r="L34" s="90">
        <v>0</v>
      </c>
      <c r="M34" s="90">
        <v>0</v>
      </c>
      <c r="N34" s="89">
        <v>55000</v>
      </c>
      <c r="O34" s="89">
        <v>55000</v>
      </c>
      <c r="P34" s="89">
        <v>56320</v>
      </c>
      <c r="Q34" s="89" t="s">
        <v>461</v>
      </c>
      <c r="R34" s="80"/>
      <c r="S34" s="80"/>
      <c r="T34" s="80"/>
      <c r="U34" s="80"/>
    </row>
    <row r="35" spans="1:22">
      <c r="A35" s="94" t="s">
        <v>549</v>
      </c>
      <c r="B35" s="95" t="s">
        <v>550</v>
      </c>
      <c r="C35" s="96" t="s">
        <v>551</v>
      </c>
      <c r="D35" s="96" t="s">
        <v>552</v>
      </c>
      <c r="E35" s="97"/>
      <c r="F35" s="98">
        <v>41409</v>
      </c>
      <c r="G35" s="96" t="s">
        <v>338</v>
      </c>
      <c r="H35" s="99">
        <v>0</v>
      </c>
      <c r="I35" s="99">
        <v>0</v>
      </c>
      <c r="J35" s="100">
        <v>0</v>
      </c>
      <c r="K35" s="100">
        <f>(40000*6.5)/12</f>
        <v>21666.666666666668</v>
      </c>
      <c r="L35" s="100">
        <v>40000</v>
      </c>
      <c r="M35" s="100">
        <v>40000</v>
      </c>
      <c r="N35" s="99">
        <v>40000</v>
      </c>
      <c r="O35" s="99">
        <f>(40000*10)/12</f>
        <v>33333.333333333336</v>
      </c>
      <c r="P35" s="99" t="s">
        <v>553</v>
      </c>
      <c r="Q35" s="99"/>
      <c r="R35" s="80"/>
      <c r="S35" s="80"/>
      <c r="T35" s="80"/>
      <c r="U35" s="80"/>
    </row>
    <row r="36" spans="1:22" ht="28.5">
      <c r="A36" s="91" t="s">
        <v>50</v>
      </c>
      <c r="B36" s="92"/>
      <c r="C36" s="77" t="s">
        <v>554</v>
      </c>
      <c r="D36" s="77" t="s">
        <v>494</v>
      </c>
      <c r="F36" s="93" t="s">
        <v>555</v>
      </c>
      <c r="G36" s="77" t="s">
        <v>49</v>
      </c>
      <c r="H36" s="80">
        <f>1437143/12</f>
        <v>119761.91666666667</v>
      </c>
      <c r="I36" s="80">
        <f>1507563.007/12</f>
        <v>125630.25058333333</v>
      </c>
      <c r="J36" s="81">
        <f>1566360/12</f>
        <v>130530</v>
      </c>
      <c r="K36" s="81">
        <f>1655640/12</f>
        <v>137970</v>
      </c>
      <c r="L36" s="81">
        <f>1655640/12</f>
        <v>137970</v>
      </c>
      <c r="M36" s="81">
        <f>1683787/12</f>
        <v>140315.58333333334</v>
      </c>
      <c r="N36" s="81">
        <f>1683787/12</f>
        <v>140315.58333333334</v>
      </c>
      <c r="O36" s="81">
        <f>1683787/12</f>
        <v>140315.58333333334</v>
      </c>
      <c r="P36" s="80">
        <f>1724196/12</f>
        <v>143683</v>
      </c>
      <c r="Q36" s="80">
        <f>1772474/12</f>
        <v>147706.16666666666</v>
      </c>
      <c r="R36" s="80">
        <v>152728</v>
      </c>
      <c r="S36" s="80">
        <v>152728</v>
      </c>
      <c r="T36" s="80">
        <v>152728</v>
      </c>
      <c r="U36" s="80">
        <v>174873</v>
      </c>
    </row>
    <row r="37" spans="1:22">
      <c r="A37" s="91" t="s">
        <v>332</v>
      </c>
      <c r="B37" s="92" t="s">
        <v>328</v>
      </c>
      <c r="C37" s="77" t="s">
        <v>556</v>
      </c>
      <c r="D37" s="77" t="s">
        <v>557</v>
      </c>
      <c r="F37" s="93">
        <v>38391</v>
      </c>
      <c r="G37" s="77" t="s">
        <v>331</v>
      </c>
      <c r="H37" s="80">
        <f>995006/12</f>
        <v>82917.166666666672</v>
      </c>
      <c r="I37" s="80">
        <f>1043761.294/12</f>
        <v>86980.107833333328</v>
      </c>
      <c r="J37" s="81">
        <f>1084470/12</f>
        <v>90372.5</v>
      </c>
      <c r="K37" s="81">
        <f>1146290/12</f>
        <v>95524.166666666672</v>
      </c>
      <c r="L37" s="81">
        <f>1146290/12</f>
        <v>95524.166666666672</v>
      </c>
      <c r="M37" s="81">
        <f>1165780/12</f>
        <v>97148.333333333328</v>
      </c>
      <c r="N37" s="80">
        <v>0</v>
      </c>
      <c r="O37" s="80">
        <v>0</v>
      </c>
      <c r="P37" s="80">
        <v>0</v>
      </c>
      <c r="Q37" s="80">
        <v>0</v>
      </c>
      <c r="R37" s="80">
        <v>0</v>
      </c>
      <c r="S37" s="80">
        <v>0</v>
      </c>
      <c r="T37" s="80">
        <v>0</v>
      </c>
      <c r="U37" s="80">
        <v>0</v>
      </c>
    </row>
    <row r="38" spans="1:22" ht="28.5">
      <c r="A38" s="94" t="s">
        <v>558</v>
      </c>
      <c r="B38" s="95" t="s">
        <v>559</v>
      </c>
      <c r="C38" s="96" t="s">
        <v>560</v>
      </c>
      <c r="D38" s="96" t="s">
        <v>561</v>
      </c>
      <c r="E38" s="97"/>
      <c r="F38" s="103"/>
      <c r="G38" s="96" t="s">
        <v>535</v>
      </c>
      <c r="H38" s="99">
        <v>14329</v>
      </c>
      <c r="I38" s="99">
        <v>15031.120999999999</v>
      </c>
      <c r="J38" s="100">
        <v>15615</v>
      </c>
      <c r="K38" s="100">
        <v>16000</v>
      </c>
      <c r="L38" s="100">
        <v>16000</v>
      </c>
      <c r="M38" s="100">
        <f>48000/3</f>
        <v>16000</v>
      </c>
      <c r="N38" s="99">
        <f>48000/3</f>
        <v>16000</v>
      </c>
      <c r="O38" s="99">
        <f>48000/3</f>
        <v>16000</v>
      </c>
      <c r="P38" s="99">
        <f>49152/3</f>
        <v>16384</v>
      </c>
      <c r="Q38" s="99" t="s">
        <v>485</v>
      </c>
      <c r="R38" s="80"/>
      <c r="S38" s="80"/>
      <c r="T38" s="80"/>
      <c r="U38" s="80"/>
    </row>
    <row r="39" spans="1:22">
      <c r="A39" s="83" t="s">
        <v>562</v>
      </c>
      <c r="B39" s="84" t="s">
        <v>563</v>
      </c>
      <c r="C39" s="86" t="s">
        <v>459</v>
      </c>
      <c r="D39" s="86" t="s">
        <v>460</v>
      </c>
      <c r="E39" s="87"/>
      <c r="F39" s="88">
        <v>42144</v>
      </c>
      <c r="G39" s="86" t="s">
        <v>124</v>
      </c>
      <c r="H39" s="89">
        <v>0</v>
      </c>
      <c r="I39" s="89">
        <v>0</v>
      </c>
      <c r="J39" s="90">
        <v>0</v>
      </c>
      <c r="K39" s="90">
        <v>0</v>
      </c>
      <c r="L39" s="90">
        <v>0</v>
      </c>
      <c r="M39" s="90">
        <f>(55000*7)/12</f>
        <v>32083.333333333332</v>
      </c>
      <c r="N39" s="89">
        <v>55000</v>
      </c>
      <c r="O39" s="104">
        <f>(55000*7.5)/12</f>
        <v>34375</v>
      </c>
      <c r="P39" s="89" t="s">
        <v>461</v>
      </c>
      <c r="Q39" s="80"/>
      <c r="R39" s="80"/>
      <c r="S39" s="80"/>
      <c r="T39" s="80">
        <v>0</v>
      </c>
      <c r="U39" s="80">
        <v>0</v>
      </c>
    </row>
    <row r="40" spans="1:22">
      <c r="A40" s="94" t="s">
        <v>564</v>
      </c>
      <c r="B40" s="95"/>
      <c r="C40" s="96" t="s">
        <v>565</v>
      </c>
      <c r="D40" s="96" t="s">
        <v>566</v>
      </c>
      <c r="E40" s="97"/>
      <c r="F40" s="98">
        <v>42009</v>
      </c>
      <c r="G40" s="96" t="s">
        <v>567</v>
      </c>
      <c r="H40" s="99">
        <v>0</v>
      </c>
      <c r="I40" s="99">
        <v>0</v>
      </c>
      <c r="J40" s="100">
        <v>0</v>
      </c>
      <c r="K40" s="100">
        <v>0</v>
      </c>
      <c r="L40" s="100">
        <v>0</v>
      </c>
      <c r="M40" s="100">
        <f>5000/12</f>
        <v>416.66666666666669</v>
      </c>
      <c r="N40" s="100">
        <f>5000/12</f>
        <v>416.66666666666669</v>
      </c>
      <c r="O40" s="100">
        <f>5000/12</f>
        <v>416.66666666666669</v>
      </c>
      <c r="P40" s="99" t="s">
        <v>553</v>
      </c>
      <c r="Q40" s="80"/>
      <c r="R40" s="80"/>
      <c r="S40" s="80"/>
      <c r="T40" s="80"/>
      <c r="U40" s="80"/>
    </row>
    <row r="41" spans="1:22">
      <c r="A41" s="94" t="s">
        <v>130</v>
      </c>
      <c r="B41" s="95" t="s">
        <v>121</v>
      </c>
      <c r="C41" s="96" t="s">
        <v>568</v>
      </c>
      <c r="D41" s="96" t="s">
        <v>569</v>
      </c>
      <c r="E41" s="97"/>
      <c r="F41" s="98">
        <v>42898</v>
      </c>
      <c r="G41" s="96" t="s">
        <v>124</v>
      </c>
      <c r="H41" s="99">
        <v>0</v>
      </c>
      <c r="I41" s="99">
        <v>0</v>
      </c>
      <c r="J41" s="100">
        <v>0</v>
      </c>
      <c r="K41" s="100">
        <v>0</v>
      </c>
      <c r="L41" s="100">
        <v>0</v>
      </c>
      <c r="M41" s="100">
        <v>0</v>
      </c>
      <c r="N41" s="99">
        <v>0</v>
      </c>
      <c r="O41" s="99">
        <f>(12180*7)/12</f>
        <v>7105</v>
      </c>
      <c r="P41" s="99">
        <v>12180</v>
      </c>
      <c r="Q41" s="99" t="s">
        <v>570</v>
      </c>
      <c r="R41" s="80"/>
      <c r="S41" s="80"/>
      <c r="T41" s="80"/>
      <c r="U41" s="80"/>
      <c r="V41" s="68"/>
    </row>
    <row r="42" spans="1:22" ht="85.5">
      <c r="A42" s="91" t="s">
        <v>130</v>
      </c>
      <c r="B42" s="92" t="s">
        <v>121</v>
      </c>
      <c r="C42" s="77" t="s">
        <v>571</v>
      </c>
      <c r="D42" s="77" t="s">
        <v>572</v>
      </c>
      <c r="F42" s="93">
        <v>43339</v>
      </c>
      <c r="G42" s="77" t="s">
        <v>124</v>
      </c>
      <c r="H42" s="80">
        <v>0</v>
      </c>
      <c r="I42" s="80">
        <v>0</v>
      </c>
      <c r="J42" s="80">
        <v>0</v>
      </c>
      <c r="K42" s="80">
        <v>0</v>
      </c>
      <c r="L42" s="80">
        <v>0</v>
      </c>
      <c r="M42" s="80">
        <v>0</v>
      </c>
      <c r="N42" s="80">
        <v>0</v>
      </c>
      <c r="O42" s="80">
        <v>0</v>
      </c>
      <c r="P42" s="80">
        <v>0</v>
      </c>
      <c r="Q42" s="80">
        <v>13340</v>
      </c>
      <c r="R42" s="80">
        <v>13340</v>
      </c>
      <c r="S42" s="80">
        <v>13340</v>
      </c>
      <c r="T42" s="80">
        <v>27190</v>
      </c>
      <c r="U42" s="80">
        <v>31130</v>
      </c>
      <c r="V42" s="68" t="s">
        <v>573</v>
      </c>
    </row>
    <row r="43" spans="1:22" ht="57">
      <c r="A43" s="91" t="s">
        <v>574</v>
      </c>
      <c r="B43" s="92" t="s">
        <v>575</v>
      </c>
      <c r="C43" s="77" t="s">
        <v>576</v>
      </c>
      <c r="D43" s="77" t="s">
        <v>577</v>
      </c>
      <c r="F43" s="93" t="s">
        <v>578</v>
      </c>
      <c r="G43" s="77" t="s">
        <v>579</v>
      </c>
      <c r="H43" s="80">
        <v>0</v>
      </c>
      <c r="I43" s="80">
        <v>60000</v>
      </c>
      <c r="J43" s="81">
        <v>62340</v>
      </c>
      <c r="K43" s="81">
        <v>65890</v>
      </c>
      <c r="L43" s="81">
        <v>85000</v>
      </c>
      <c r="M43" s="81">
        <v>85000</v>
      </c>
      <c r="N43" s="80">
        <v>85000</v>
      </c>
      <c r="O43" s="80">
        <v>100750</v>
      </c>
      <c r="P43" s="80">
        <v>114690</v>
      </c>
      <c r="Q43" s="80">
        <v>117900</v>
      </c>
      <c r="R43" s="80">
        <v>121900</v>
      </c>
      <c r="S43" s="80">
        <v>121900</v>
      </c>
      <c r="T43" s="80">
        <v>121900</v>
      </c>
      <c r="U43" s="80">
        <v>139575</v>
      </c>
      <c r="V43" t="s">
        <v>580</v>
      </c>
    </row>
    <row r="44" spans="1:22" ht="57">
      <c r="A44" s="94" t="s">
        <v>265</v>
      </c>
      <c r="B44" s="95" t="s">
        <v>581</v>
      </c>
      <c r="C44" s="96" t="s">
        <v>582</v>
      </c>
      <c r="D44" s="96" t="s">
        <v>583</v>
      </c>
      <c r="E44" s="97"/>
      <c r="F44" s="103" t="s">
        <v>584</v>
      </c>
      <c r="G44" s="96" t="s">
        <v>585</v>
      </c>
      <c r="H44" s="99">
        <v>205966</v>
      </c>
      <c r="I44" s="99">
        <v>216058.33399999997</v>
      </c>
      <c r="J44" s="100">
        <v>224485</v>
      </c>
      <c r="K44" s="100">
        <v>237280</v>
      </c>
      <c r="L44" s="100">
        <v>237280</v>
      </c>
      <c r="M44" s="100">
        <v>241310</v>
      </c>
      <c r="N44" s="99">
        <v>241310</v>
      </c>
      <c r="O44" s="99">
        <v>241310</v>
      </c>
      <c r="P44" s="99">
        <v>245000</v>
      </c>
      <c r="Q44" s="99">
        <v>251900</v>
      </c>
      <c r="R44" s="99">
        <v>260500</v>
      </c>
      <c r="S44" s="99">
        <v>260500</v>
      </c>
      <c r="T44" s="99">
        <v>260500</v>
      </c>
      <c r="U44" s="105" t="s">
        <v>586</v>
      </c>
    </row>
    <row r="45" spans="1:22" ht="42.75">
      <c r="A45" s="91" t="s">
        <v>265</v>
      </c>
      <c r="B45" s="92" t="s">
        <v>581</v>
      </c>
      <c r="C45" s="77" t="s">
        <v>544</v>
      </c>
      <c r="D45" s="77" t="s">
        <v>587</v>
      </c>
      <c r="F45" s="106" t="s">
        <v>588</v>
      </c>
      <c r="G45" s="77" t="s">
        <v>589</v>
      </c>
      <c r="H45" s="80">
        <v>0</v>
      </c>
      <c r="I45" s="80">
        <v>0</v>
      </c>
      <c r="J45" s="81">
        <v>0</v>
      </c>
      <c r="K45" s="81">
        <v>0</v>
      </c>
      <c r="L45" s="81">
        <v>0</v>
      </c>
      <c r="M45" s="81">
        <v>0</v>
      </c>
      <c r="N45" s="80">
        <v>0</v>
      </c>
      <c r="O45" s="80">
        <v>17500</v>
      </c>
      <c r="P45" s="80">
        <v>17920</v>
      </c>
      <c r="Q45" s="80">
        <v>18400</v>
      </c>
      <c r="R45" s="80">
        <v>19000</v>
      </c>
      <c r="S45" s="80">
        <v>19000</v>
      </c>
      <c r="T45" s="80">
        <v>19000</v>
      </c>
      <c r="U45" s="80">
        <v>21755</v>
      </c>
    </row>
    <row r="46" spans="1:22">
      <c r="A46" s="91" t="s">
        <v>590</v>
      </c>
      <c r="B46" s="92" t="s">
        <v>591</v>
      </c>
      <c r="C46" s="77"/>
      <c r="D46" s="77"/>
      <c r="F46" s="93">
        <v>43789</v>
      </c>
      <c r="G46" s="77" t="s">
        <v>592</v>
      </c>
      <c r="H46" s="80">
        <v>0</v>
      </c>
      <c r="I46" s="80">
        <v>0</v>
      </c>
      <c r="J46" s="81">
        <v>0</v>
      </c>
      <c r="K46" s="81">
        <v>0</v>
      </c>
      <c r="L46" s="81">
        <v>0</v>
      </c>
      <c r="M46" s="81">
        <v>0</v>
      </c>
      <c r="N46" s="80">
        <v>0</v>
      </c>
      <c r="O46" s="80">
        <v>0</v>
      </c>
      <c r="P46" s="80">
        <v>0</v>
      </c>
      <c r="Q46" s="80">
        <v>10000</v>
      </c>
      <c r="R46" s="80">
        <v>10000</v>
      </c>
      <c r="S46" s="80">
        <v>10000</v>
      </c>
      <c r="T46" s="80">
        <v>10000</v>
      </c>
      <c r="U46" s="80">
        <v>11450</v>
      </c>
    </row>
    <row r="47" spans="1:22" ht="29.25" customHeight="1">
      <c r="A47" s="94" t="s">
        <v>593</v>
      </c>
      <c r="B47" s="95" t="s">
        <v>594</v>
      </c>
      <c r="C47" s="96" t="s">
        <v>476</v>
      </c>
      <c r="D47" s="96" t="s">
        <v>477</v>
      </c>
      <c r="E47" s="97"/>
      <c r="F47" s="98">
        <v>37257</v>
      </c>
      <c r="G47" s="96" t="s">
        <v>595</v>
      </c>
      <c r="H47" s="99">
        <v>13725</v>
      </c>
      <c r="I47" s="99">
        <v>14397.525</v>
      </c>
      <c r="J47" s="100">
        <v>14960</v>
      </c>
      <c r="K47" s="100">
        <v>15810</v>
      </c>
      <c r="L47" s="100">
        <v>15810</v>
      </c>
      <c r="M47" s="101" t="s">
        <v>596</v>
      </c>
      <c r="N47" s="80"/>
      <c r="O47" s="80"/>
      <c r="P47" s="80"/>
      <c r="Q47" s="80"/>
      <c r="R47" s="80"/>
      <c r="S47" s="80"/>
      <c r="T47" s="80"/>
      <c r="U47" s="80"/>
    </row>
    <row r="48" spans="1:22">
      <c r="A48" s="83" t="s">
        <v>597</v>
      </c>
      <c r="B48" s="84" t="s">
        <v>598</v>
      </c>
      <c r="C48" s="86" t="s">
        <v>459</v>
      </c>
      <c r="D48" s="86" t="s">
        <v>460</v>
      </c>
      <c r="E48" s="87"/>
      <c r="F48" s="88">
        <v>41974</v>
      </c>
      <c r="G48" s="86" t="s">
        <v>124</v>
      </c>
      <c r="H48" s="89">
        <v>0</v>
      </c>
      <c r="I48" s="89">
        <v>0</v>
      </c>
      <c r="J48" s="90">
        <v>0</v>
      </c>
      <c r="K48" s="90">
        <v>0</v>
      </c>
      <c r="L48" s="90">
        <v>0</v>
      </c>
      <c r="M48" s="90">
        <v>55000</v>
      </c>
      <c r="N48" s="89">
        <v>55000</v>
      </c>
      <c r="O48" s="89">
        <v>55000</v>
      </c>
      <c r="P48" s="89" t="s">
        <v>461</v>
      </c>
      <c r="Q48" s="89"/>
      <c r="R48" s="80"/>
      <c r="S48" s="80"/>
      <c r="T48" s="80"/>
      <c r="U48" s="80"/>
    </row>
    <row r="49" spans="1:22">
      <c r="A49" s="83" t="s">
        <v>599</v>
      </c>
      <c r="B49" s="84" t="s">
        <v>519</v>
      </c>
      <c r="C49" s="86" t="s">
        <v>459</v>
      </c>
      <c r="D49" s="86" t="s">
        <v>460</v>
      </c>
      <c r="E49" s="87"/>
      <c r="F49" s="88">
        <v>42186</v>
      </c>
      <c r="G49" s="86" t="s">
        <v>124</v>
      </c>
      <c r="H49" s="89">
        <v>0</v>
      </c>
      <c r="I49" s="89">
        <v>0</v>
      </c>
      <c r="J49" s="90">
        <v>0</v>
      </c>
      <c r="K49" s="90">
        <v>0</v>
      </c>
      <c r="L49" s="90">
        <v>0</v>
      </c>
      <c r="M49" s="90">
        <v>55000</v>
      </c>
      <c r="N49" s="89">
        <v>55000</v>
      </c>
      <c r="O49" s="89">
        <v>55000</v>
      </c>
      <c r="P49" s="89">
        <v>56320</v>
      </c>
      <c r="Q49" s="89" t="s">
        <v>461</v>
      </c>
      <c r="R49" s="80"/>
      <c r="S49" s="80"/>
      <c r="T49" s="80"/>
      <c r="U49" s="80"/>
    </row>
    <row r="50" spans="1:22">
      <c r="A50" s="94" t="s">
        <v>600</v>
      </c>
      <c r="B50" s="95" t="s">
        <v>121</v>
      </c>
      <c r="C50" s="96" t="s">
        <v>601</v>
      </c>
      <c r="D50" s="96" t="s">
        <v>602</v>
      </c>
      <c r="E50" s="97"/>
      <c r="F50" s="98">
        <v>37970</v>
      </c>
      <c r="G50" s="96" t="s">
        <v>124</v>
      </c>
      <c r="H50" s="99">
        <v>4168</v>
      </c>
      <c r="I50" s="99">
        <v>4372.232</v>
      </c>
      <c r="J50" s="100">
        <v>4540</v>
      </c>
      <c r="K50" s="100">
        <v>4800</v>
      </c>
      <c r="L50" s="100">
        <v>4800</v>
      </c>
      <c r="M50" s="100">
        <v>4880</v>
      </c>
      <c r="N50" s="99">
        <v>4880</v>
      </c>
      <c r="O50" s="99" t="s">
        <v>603</v>
      </c>
      <c r="P50" s="99">
        <v>0</v>
      </c>
      <c r="Q50" s="99">
        <v>0</v>
      </c>
      <c r="R50" s="80"/>
      <c r="S50" s="80"/>
      <c r="T50" s="80"/>
      <c r="U50" s="80"/>
    </row>
    <row r="51" spans="1:22">
      <c r="A51" s="91" t="s">
        <v>320</v>
      </c>
      <c r="B51" s="92" t="s">
        <v>492</v>
      </c>
      <c r="C51" s="77" t="s">
        <v>493</v>
      </c>
      <c r="D51" s="77" t="s">
        <v>494</v>
      </c>
      <c r="F51" s="93">
        <v>39308</v>
      </c>
      <c r="G51" s="77" t="s">
        <v>496</v>
      </c>
      <c r="H51" s="80" t="s">
        <v>497</v>
      </c>
      <c r="I51" s="80" t="s">
        <v>498</v>
      </c>
      <c r="J51" s="81" t="s">
        <v>499</v>
      </c>
      <c r="K51" s="81" t="s">
        <v>500</v>
      </c>
      <c r="L51" s="81" t="s">
        <v>500</v>
      </c>
      <c r="M51" s="81" t="s">
        <v>501</v>
      </c>
      <c r="N51" s="80" t="s">
        <v>501</v>
      </c>
      <c r="O51" s="80" t="s">
        <v>501</v>
      </c>
      <c r="P51" s="80" t="s">
        <v>502</v>
      </c>
      <c r="Q51" s="80">
        <v>1408</v>
      </c>
      <c r="R51" s="80">
        <v>1458</v>
      </c>
      <c r="S51" s="80">
        <v>1458</v>
      </c>
      <c r="T51" s="80">
        <v>1458</v>
      </c>
      <c r="U51" s="80">
        <v>1670</v>
      </c>
    </row>
    <row r="52" spans="1:22" ht="28.5">
      <c r="A52" s="91" t="s">
        <v>604</v>
      </c>
      <c r="B52" s="92" t="s">
        <v>194</v>
      </c>
      <c r="C52" s="77" t="s">
        <v>506</v>
      </c>
      <c r="D52" s="77" t="s">
        <v>477</v>
      </c>
      <c r="F52" s="93" t="s">
        <v>605</v>
      </c>
      <c r="G52" s="77" t="s">
        <v>595</v>
      </c>
      <c r="H52" s="80">
        <v>0</v>
      </c>
      <c r="I52" s="80">
        <v>0</v>
      </c>
      <c r="J52" s="81">
        <v>0</v>
      </c>
      <c r="K52" s="81">
        <v>0</v>
      </c>
      <c r="L52" s="81">
        <v>0</v>
      </c>
      <c r="M52" s="81">
        <v>16080</v>
      </c>
      <c r="N52" s="80">
        <v>16080</v>
      </c>
      <c r="O52" s="80">
        <v>16080</v>
      </c>
      <c r="P52" s="80">
        <v>16470</v>
      </c>
      <c r="Q52" s="80">
        <v>16900</v>
      </c>
      <c r="R52" s="80">
        <v>17500</v>
      </c>
      <c r="S52" s="80">
        <v>17500</v>
      </c>
      <c r="T52" s="80">
        <v>17500</v>
      </c>
      <c r="U52" s="80">
        <v>20040</v>
      </c>
    </row>
    <row r="53" spans="1:22" ht="30.75" customHeight="1">
      <c r="A53" s="94" t="s">
        <v>606</v>
      </c>
      <c r="B53" s="95" t="s">
        <v>194</v>
      </c>
      <c r="C53" s="96" t="s">
        <v>476</v>
      </c>
      <c r="D53" s="96" t="s">
        <v>477</v>
      </c>
      <c r="E53" s="97"/>
      <c r="F53" s="98">
        <v>41883</v>
      </c>
      <c r="G53" s="96" t="s">
        <v>595</v>
      </c>
      <c r="H53" s="99">
        <v>0</v>
      </c>
      <c r="I53" s="99">
        <v>0</v>
      </c>
      <c r="J53" s="100">
        <v>0</v>
      </c>
      <c r="K53" s="100">
        <v>0</v>
      </c>
      <c r="L53" s="100">
        <v>16080</v>
      </c>
      <c r="M53" s="100">
        <v>16080</v>
      </c>
      <c r="N53" s="105" t="s">
        <v>607</v>
      </c>
      <c r="O53" s="80"/>
      <c r="P53" s="80"/>
      <c r="Q53" s="80"/>
      <c r="R53" s="80"/>
      <c r="S53" s="80"/>
      <c r="T53" s="80"/>
      <c r="U53" s="80"/>
    </row>
    <row r="54" spans="1:22" ht="28.5">
      <c r="A54" s="91" t="s">
        <v>608</v>
      </c>
      <c r="B54" s="92" t="s">
        <v>492</v>
      </c>
      <c r="C54" s="77" t="s">
        <v>493</v>
      </c>
      <c r="D54" s="77" t="s">
        <v>494</v>
      </c>
      <c r="F54" s="93">
        <v>42458</v>
      </c>
      <c r="G54" s="77" t="s">
        <v>496</v>
      </c>
      <c r="H54" s="80" t="s">
        <v>497</v>
      </c>
      <c r="I54" s="80" t="s">
        <v>498</v>
      </c>
      <c r="J54" s="81" t="s">
        <v>499</v>
      </c>
      <c r="K54" s="81" t="s">
        <v>500</v>
      </c>
      <c r="L54" s="81" t="s">
        <v>500</v>
      </c>
      <c r="M54" s="81" t="s">
        <v>501</v>
      </c>
      <c r="N54" s="80" t="s">
        <v>501</v>
      </c>
      <c r="O54" s="80" t="s">
        <v>501</v>
      </c>
      <c r="P54" s="80" t="s">
        <v>502</v>
      </c>
      <c r="Q54" s="80">
        <v>1408</v>
      </c>
      <c r="R54" s="80">
        <v>1458</v>
      </c>
      <c r="S54" s="80">
        <v>1458</v>
      </c>
      <c r="T54" s="80">
        <v>1458</v>
      </c>
      <c r="U54" s="80">
        <v>1670</v>
      </c>
    </row>
    <row r="55" spans="1:22">
      <c r="A55" s="83" t="s">
        <v>609</v>
      </c>
      <c r="B55" s="84" t="s">
        <v>610</v>
      </c>
      <c r="C55" s="86" t="s">
        <v>459</v>
      </c>
      <c r="D55" s="86" t="s">
        <v>460</v>
      </c>
      <c r="E55" s="87"/>
      <c r="F55" s="88">
        <v>38202</v>
      </c>
      <c r="G55" s="86" t="s">
        <v>124</v>
      </c>
      <c r="H55" s="89">
        <v>47140</v>
      </c>
      <c r="I55" s="89">
        <v>49449.86</v>
      </c>
      <c r="J55" s="90">
        <v>51380</v>
      </c>
      <c r="K55" s="90">
        <v>54310</v>
      </c>
      <c r="L55" s="90">
        <v>54310</v>
      </c>
      <c r="M55" s="90">
        <v>55230</v>
      </c>
      <c r="N55" s="89">
        <v>55230</v>
      </c>
      <c r="O55" s="89">
        <v>55230</v>
      </c>
      <c r="P55" s="89">
        <f>(56560*8)/12</f>
        <v>37706.666666666664</v>
      </c>
      <c r="Q55" s="89" t="s">
        <v>461</v>
      </c>
      <c r="R55" s="80"/>
      <c r="S55" s="80"/>
      <c r="T55" s="80"/>
      <c r="U55" s="80"/>
    </row>
    <row r="56" spans="1:22" ht="28.5">
      <c r="A56" s="94" t="s">
        <v>611</v>
      </c>
      <c r="B56" s="95" t="s">
        <v>121</v>
      </c>
      <c r="C56" s="96" t="s">
        <v>568</v>
      </c>
      <c r="D56" s="96" t="s">
        <v>569</v>
      </c>
      <c r="E56" s="97"/>
      <c r="F56" s="98">
        <v>43252</v>
      </c>
      <c r="G56" s="96" t="s">
        <v>124</v>
      </c>
      <c r="H56" s="99">
        <v>0</v>
      </c>
      <c r="I56" s="99">
        <v>0</v>
      </c>
      <c r="J56" s="100">
        <v>0</v>
      </c>
      <c r="K56" s="100">
        <v>0</v>
      </c>
      <c r="L56" s="100">
        <v>0</v>
      </c>
      <c r="M56" s="100">
        <v>0</v>
      </c>
      <c r="N56" s="99">
        <v>0</v>
      </c>
      <c r="O56" s="99">
        <v>0</v>
      </c>
      <c r="P56" s="99">
        <f>(12180*7)/12</f>
        <v>7105</v>
      </c>
      <c r="Q56" s="99">
        <v>12180</v>
      </c>
      <c r="R56" s="99">
        <v>12180</v>
      </c>
      <c r="S56" s="99">
        <v>12180</v>
      </c>
      <c r="T56" s="105" t="s">
        <v>612</v>
      </c>
      <c r="U56" s="80"/>
    </row>
    <row r="57" spans="1:22">
      <c r="A57" s="91" t="s">
        <v>125</v>
      </c>
      <c r="B57" s="92" t="s">
        <v>121</v>
      </c>
      <c r="C57" s="77" t="s">
        <v>568</v>
      </c>
      <c r="D57" s="77" t="s">
        <v>569</v>
      </c>
      <c r="F57" s="93">
        <v>44806</v>
      </c>
      <c r="G57" s="77" t="s">
        <v>124</v>
      </c>
      <c r="H57" s="80">
        <v>0</v>
      </c>
      <c r="I57" s="80">
        <v>0</v>
      </c>
      <c r="J57" s="81">
        <v>0</v>
      </c>
      <c r="K57" s="81">
        <v>0</v>
      </c>
      <c r="L57" s="81">
        <v>0</v>
      </c>
      <c r="M57" s="81">
        <v>0</v>
      </c>
      <c r="N57" s="80">
        <v>0</v>
      </c>
      <c r="O57" s="80">
        <v>0</v>
      </c>
      <c r="P57" s="81">
        <v>0</v>
      </c>
      <c r="Q57" s="81">
        <v>0</v>
      </c>
      <c r="R57" s="80">
        <v>0</v>
      </c>
      <c r="S57" s="80">
        <v>0</v>
      </c>
      <c r="T57" s="80">
        <v>13950</v>
      </c>
      <c r="U57" s="80">
        <v>13950</v>
      </c>
    </row>
    <row r="58" spans="1:22">
      <c r="A58" s="91" t="s">
        <v>185</v>
      </c>
      <c r="B58" s="92" t="s">
        <v>613</v>
      </c>
      <c r="C58" s="77" t="s">
        <v>453</v>
      </c>
      <c r="D58" s="77" t="s">
        <v>614</v>
      </c>
      <c r="F58" s="93">
        <v>44228</v>
      </c>
      <c r="G58" s="77" t="s">
        <v>184</v>
      </c>
      <c r="H58" s="80">
        <v>0</v>
      </c>
      <c r="I58" s="80">
        <v>0</v>
      </c>
      <c r="J58" s="81">
        <v>0</v>
      </c>
      <c r="K58" s="81">
        <v>0</v>
      </c>
      <c r="L58" s="81">
        <v>0</v>
      </c>
      <c r="M58" s="81">
        <v>0</v>
      </c>
      <c r="N58" s="80">
        <v>0</v>
      </c>
      <c r="O58" s="80">
        <v>0</v>
      </c>
      <c r="P58" s="81">
        <v>0</v>
      </c>
      <c r="Q58" s="81">
        <v>0</v>
      </c>
      <c r="R58" s="80">
        <v>0</v>
      </c>
      <c r="S58" s="80">
        <v>0</v>
      </c>
      <c r="T58" s="80">
        <v>80000</v>
      </c>
      <c r="U58" s="80">
        <v>91600</v>
      </c>
    </row>
    <row r="59" spans="1:22" ht="42.75">
      <c r="A59" s="91" t="s">
        <v>615</v>
      </c>
      <c r="B59" s="92" t="s">
        <v>616</v>
      </c>
      <c r="C59" s="77" t="s">
        <v>544</v>
      </c>
      <c r="D59" s="77" t="s">
        <v>617</v>
      </c>
      <c r="F59" s="106" t="s">
        <v>618</v>
      </c>
      <c r="G59" s="77" t="s">
        <v>619</v>
      </c>
      <c r="H59" s="80">
        <v>0</v>
      </c>
      <c r="I59" s="80">
        <v>0</v>
      </c>
      <c r="J59" s="81">
        <v>0</v>
      </c>
      <c r="K59" s="81">
        <v>0</v>
      </c>
      <c r="L59" s="81">
        <v>0</v>
      </c>
      <c r="M59" s="81">
        <v>0</v>
      </c>
      <c r="N59" s="80">
        <v>0</v>
      </c>
      <c r="O59" s="80">
        <v>0</v>
      </c>
      <c r="P59" s="80">
        <v>0</v>
      </c>
      <c r="Q59" s="80">
        <v>76000</v>
      </c>
      <c r="R59" s="80">
        <v>76000</v>
      </c>
      <c r="S59" s="80">
        <v>76000</v>
      </c>
      <c r="T59" s="80">
        <v>76000</v>
      </c>
      <c r="U59" s="80">
        <v>87020</v>
      </c>
      <c r="V59" s="68" t="s">
        <v>620</v>
      </c>
    </row>
    <row r="60" spans="1:22">
      <c r="A60" s="94" t="s">
        <v>621</v>
      </c>
      <c r="B60" s="95" t="s">
        <v>288</v>
      </c>
      <c r="C60" s="96" t="s">
        <v>622</v>
      </c>
      <c r="D60" s="96" t="s">
        <v>623</v>
      </c>
      <c r="E60" s="97"/>
      <c r="F60" s="98">
        <v>39308</v>
      </c>
      <c r="G60" s="96" t="s">
        <v>496</v>
      </c>
      <c r="H60" s="99" t="s">
        <v>497</v>
      </c>
      <c r="I60" s="99" t="s">
        <v>498</v>
      </c>
      <c r="J60" s="100" t="s">
        <v>499</v>
      </c>
      <c r="K60" s="100" t="s">
        <v>500</v>
      </c>
      <c r="L60" s="100" t="s">
        <v>500</v>
      </c>
      <c r="M60" s="100" t="s">
        <v>501</v>
      </c>
      <c r="N60" s="99" t="s">
        <v>501</v>
      </c>
      <c r="O60" s="99" t="s">
        <v>501</v>
      </c>
      <c r="P60" s="99" t="s">
        <v>502</v>
      </c>
      <c r="Q60" s="99">
        <v>1408</v>
      </c>
      <c r="R60" s="99">
        <v>1458</v>
      </c>
      <c r="S60" s="99">
        <v>1458</v>
      </c>
      <c r="T60" s="99">
        <v>1458</v>
      </c>
      <c r="U60" s="99" t="s">
        <v>485</v>
      </c>
    </row>
    <row r="61" spans="1:22">
      <c r="A61" s="83" t="s">
        <v>624</v>
      </c>
      <c r="B61" s="84" t="s">
        <v>492</v>
      </c>
      <c r="C61" s="86" t="s">
        <v>493</v>
      </c>
      <c r="D61" s="86" t="s">
        <v>494</v>
      </c>
      <c r="E61" s="87"/>
      <c r="F61" s="88">
        <v>39308</v>
      </c>
      <c r="G61" s="86" t="s">
        <v>496</v>
      </c>
      <c r="H61" s="89" t="s">
        <v>497</v>
      </c>
      <c r="I61" s="89" t="s">
        <v>498</v>
      </c>
      <c r="J61" s="90" t="s">
        <v>499</v>
      </c>
      <c r="K61" s="90" t="s">
        <v>500</v>
      </c>
      <c r="L61" s="90" t="s">
        <v>500</v>
      </c>
      <c r="M61" s="90" t="s">
        <v>501</v>
      </c>
      <c r="N61" s="89" t="s">
        <v>501</v>
      </c>
      <c r="O61" s="89" t="s">
        <v>501</v>
      </c>
      <c r="P61" s="89" t="s">
        <v>502</v>
      </c>
      <c r="Q61" s="89">
        <v>1408</v>
      </c>
      <c r="R61" s="89" t="s">
        <v>542</v>
      </c>
      <c r="S61" s="80"/>
      <c r="T61" s="80"/>
      <c r="U61" s="80"/>
    </row>
    <row r="62" spans="1:22">
      <c r="A62" s="94" t="s">
        <v>625</v>
      </c>
      <c r="B62" s="95" t="s">
        <v>594</v>
      </c>
      <c r="C62" s="96" t="s">
        <v>476</v>
      </c>
      <c r="D62" s="96" t="s">
        <v>477</v>
      </c>
      <c r="E62" s="97"/>
      <c r="F62" s="98"/>
      <c r="G62" s="96" t="s">
        <v>595</v>
      </c>
      <c r="H62" s="99">
        <v>0</v>
      </c>
      <c r="I62" s="99">
        <v>0</v>
      </c>
      <c r="J62" s="100">
        <v>0</v>
      </c>
      <c r="K62" s="100">
        <v>0</v>
      </c>
      <c r="L62" s="100">
        <v>0</v>
      </c>
      <c r="M62" s="100">
        <v>16080</v>
      </c>
      <c r="N62" s="99" t="s">
        <v>485</v>
      </c>
      <c r="O62" s="80"/>
      <c r="P62" s="80"/>
      <c r="Q62" s="80"/>
      <c r="R62" s="80"/>
      <c r="S62" s="80"/>
      <c r="T62" s="80"/>
      <c r="U62" s="80">
        <v>0</v>
      </c>
    </row>
    <row r="63" spans="1:22">
      <c r="A63" s="91" t="s">
        <v>90</v>
      </c>
      <c r="B63" s="92" t="s">
        <v>482</v>
      </c>
      <c r="C63" s="77" t="s">
        <v>483</v>
      </c>
      <c r="D63" s="77" t="s">
        <v>626</v>
      </c>
      <c r="F63" s="93">
        <v>43040</v>
      </c>
      <c r="G63" s="77" t="s">
        <v>627</v>
      </c>
      <c r="H63" s="80">
        <v>0</v>
      </c>
      <c r="I63" s="80">
        <v>0</v>
      </c>
      <c r="J63" s="81">
        <v>0</v>
      </c>
      <c r="K63" s="81">
        <v>0</v>
      </c>
      <c r="L63" s="81">
        <v>0</v>
      </c>
      <c r="M63" s="81">
        <v>0</v>
      </c>
      <c r="N63" s="80">
        <v>0</v>
      </c>
      <c r="O63" s="80">
        <v>833</v>
      </c>
      <c r="P63" s="80">
        <v>833</v>
      </c>
      <c r="Q63" s="80">
        <v>858</v>
      </c>
      <c r="R63" s="80">
        <v>892</v>
      </c>
      <c r="S63" s="80">
        <v>892</v>
      </c>
      <c r="T63" s="80">
        <v>892</v>
      </c>
      <c r="U63" s="80">
        <v>1021</v>
      </c>
    </row>
    <row r="64" spans="1:22" ht="28.5">
      <c r="A64" s="91" t="s">
        <v>292</v>
      </c>
      <c r="B64" s="92" t="s">
        <v>298</v>
      </c>
      <c r="C64" s="77" t="s">
        <v>628</v>
      </c>
      <c r="D64" s="77" t="s">
        <v>623</v>
      </c>
      <c r="F64" s="93" t="s">
        <v>629</v>
      </c>
      <c r="G64" s="77" t="s">
        <v>299</v>
      </c>
      <c r="H64" s="80">
        <v>28734</v>
      </c>
      <c r="I64" s="80">
        <v>30141.965999999997</v>
      </c>
      <c r="J64" s="81">
        <v>31315</v>
      </c>
      <c r="K64" s="81">
        <v>33100</v>
      </c>
      <c r="L64" s="81">
        <v>33100</v>
      </c>
      <c r="M64" s="81">
        <v>32400</v>
      </c>
      <c r="N64" s="80">
        <v>32400</v>
      </c>
      <c r="O64" s="80">
        <v>32400</v>
      </c>
      <c r="P64" s="80">
        <v>33180</v>
      </c>
      <c r="Q64" s="80">
        <v>34100</v>
      </c>
      <c r="R64" s="80">
        <v>35300</v>
      </c>
      <c r="S64" s="80">
        <v>35300</v>
      </c>
      <c r="T64" s="80">
        <v>35300</v>
      </c>
      <c r="U64" s="80">
        <v>40420</v>
      </c>
    </row>
    <row r="65" spans="1:21">
      <c r="A65" s="94" t="s">
        <v>630</v>
      </c>
      <c r="B65" s="95"/>
      <c r="C65" s="96" t="s">
        <v>556</v>
      </c>
      <c r="D65" s="96" t="s">
        <v>631</v>
      </c>
      <c r="E65" s="97"/>
      <c r="F65" s="98">
        <v>42826</v>
      </c>
      <c r="G65" s="96" t="s">
        <v>331</v>
      </c>
      <c r="H65" s="99">
        <v>0</v>
      </c>
      <c r="I65" s="99">
        <v>0</v>
      </c>
      <c r="J65" s="100">
        <v>0</v>
      </c>
      <c r="K65" s="100">
        <v>0</v>
      </c>
      <c r="L65" s="100">
        <v>0</v>
      </c>
      <c r="M65" s="100">
        <v>0</v>
      </c>
      <c r="N65" s="99">
        <v>0</v>
      </c>
      <c r="O65" s="99">
        <f>(160000*8)/12</f>
        <v>106666.66666666667</v>
      </c>
      <c r="P65" s="99">
        <v>160000</v>
      </c>
      <c r="Q65" s="99">
        <v>160000</v>
      </c>
      <c r="R65" s="99">
        <v>160000</v>
      </c>
      <c r="S65" s="99" t="s">
        <v>632</v>
      </c>
      <c r="T65" s="80"/>
      <c r="U65" s="80"/>
    </row>
    <row r="66" spans="1:21">
      <c r="K66" s="107"/>
      <c r="L66" s="107"/>
      <c r="M66" s="107"/>
    </row>
    <row r="67" spans="1:21">
      <c r="K67" s="107"/>
      <c r="L67" s="107"/>
      <c r="M67" s="10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7D65F-4818-49B6-B5A0-C951B0D7B10F}">
  <dimension ref="B2:H272"/>
  <sheetViews>
    <sheetView topLeftCell="A89" workbookViewId="0">
      <selection activeCell="F127" sqref="F127"/>
    </sheetView>
  </sheetViews>
  <sheetFormatPr defaultRowHeight="14.25"/>
  <cols>
    <col min="2" max="3" width="25.7109375" customWidth="1"/>
    <col min="4" max="4" width="57.85546875" customWidth="1"/>
    <col min="5" max="5" width="11.85546875" customWidth="1"/>
    <col min="6" max="6" width="43.85546875" customWidth="1"/>
    <col min="7" max="7" width="17.85546875" customWidth="1"/>
    <col min="8" max="8" width="34.5703125" customWidth="1"/>
  </cols>
  <sheetData>
    <row r="2" spans="2:8" ht="30" customHeight="1">
      <c r="B2" s="199" t="s">
        <v>633</v>
      </c>
      <c r="C2" s="200"/>
      <c r="D2" s="200"/>
      <c r="E2" s="200"/>
      <c r="F2" s="200"/>
      <c r="G2" s="200"/>
      <c r="H2" s="201"/>
    </row>
    <row r="3" spans="2:8" ht="30" customHeight="1">
      <c r="B3" s="191"/>
      <c r="C3" s="192"/>
      <c r="D3" s="192"/>
      <c r="E3" s="192"/>
      <c r="F3" s="192"/>
      <c r="G3" s="192"/>
      <c r="H3" s="193"/>
    </row>
    <row r="4" spans="2:8" ht="30" customHeight="1">
      <c r="B4" s="188" t="s">
        <v>634</v>
      </c>
      <c r="C4" s="189"/>
      <c r="D4" s="189"/>
      <c r="E4" s="189"/>
      <c r="F4" s="189"/>
      <c r="G4" s="189"/>
      <c r="H4" s="190"/>
    </row>
    <row r="5" spans="2:8" ht="30" customHeight="1">
      <c r="B5" s="191"/>
      <c r="C5" s="192"/>
      <c r="D5" s="192"/>
      <c r="E5" s="192"/>
      <c r="F5" s="192"/>
      <c r="G5" s="192"/>
      <c r="H5" s="193"/>
    </row>
    <row r="6" spans="2:8" ht="30" customHeight="1">
      <c r="B6" s="137"/>
      <c r="C6" s="137" t="s">
        <v>635</v>
      </c>
      <c r="D6" s="137" t="s">
        <v>636</v>
      </c>
      <c r="E6" s="138" t="s">
        <v>637</v>
      </c>
      <c r="F6" s="137" t="s">
        <v>638</v>
      </c>
      <c r="G6" s="138" t="s">
        <v>639</v>
      </c>
      <c r="H6" s="137" t="s">
        <v>640</v>
      </c>
    </row>
    <row r="7" spans="2:8" ht="30" customHeight="1">
      <c r="B7" s="202"/>
      <c r="C7" s="203"/>
      <c r="D7" s="203"/>
      <c r="E7" s="203"/>
      <c r="F7" s="203"/>
      <c r="G7" s="203"/>
      <c r="H7" s="204"/>
    </row>
    <row r="8" spans="2:8" ht="30" customHeight="1">
      <c r="B8" s="139"/>
      <c r="C8" s="140" t="s">
        <v>641</v>
      </c>
      <c r="D8" s="140" t="s">
        <v>642</v>
      </c>
      <c r="E8" s="141" t="s">
        <v>643</v>
      </c>
      <c r="F8" s="140" t="s">
        <v>644</v>
      </c>
      <c r="G8" s="142">
        <v>78000</v>
      </c>
      <c r="H8" s="140" t="s">
        <v>645</v>
      </c>
    </row>
    <row r="9" spans="2:8" ht="30" customHeight="1">
      <c r="B9" s="139"/>
      <c r="C9" s="140" t="s">
        <v>641</v>
      </c>
      <c r="D9" s="140" t="s">
        <v>646</v>
      </c>
      <c r="E9" s="141" t="s">
        <v>647</v>
      </c>
      <c r="F9" s="140" t="s">
        <v>648</v>
      </c>
      <c r="G9" s="143">
        <v>7608</v>
      </c>
      <c r="H9" s="140" t="s">
        <v>649</v>
      </c>
    </row>
    <row r="10" spans="2:8" ht="30" customHeight="1">
      <c r="B10" s="139"/>
      <c r="C10" s="140" t="s">
        <v>474</v>
      </c>
      <c r="D10" s="140" t="s">
        <v>650</v>
      </c>
      <c r="E10" s="141" t="s">
        <v>651</v>
      </c>
      <c r="F10" s="159" t="s">
        <v>652</v>
      </c>
      <c r="G10" s="143">
        <v>276000</v>
      </c>
      <c r="H10" s="140" t="s">
        <v>653</v>
      </c>
    </row>
    <row r="11" spans="2:8" ht="30" customHeight="1">
      <c r="B11" s="140"/>
      <c r="C11" s="140" t="s">
        <v>474</v>
      </c>
      <c r="D11" s="140" t="s">
        <v>654</v>
      </c>
      <c r="E11" s="141" t="s">
        <v>655</v>
      </c>
      <c r="F11" s="140" t="s">
        <v>656</v>
      </c>
      <c r="G11" s="142">
        <v>32000</v>
      </c>
      <c r="H11" s="140" t="s">
        <v>657</v>
      </c>
    </row>
    <row r="12" spans="2:8" ht="30" customHeight="1">
      <c r="B12" s="144"/>
      <c r="C12" s="140" t="s">
        <v>658</v>
      </c>
      <c r="D12" s="140" t="s">
        <v>659</v>
      </c>
      <c r="E12" s="141" t="s">
        <v>660</v>
      </c>
      <c r="F12" s="140" t="s">
        <v>661</v>
      </c>
      <c r="G12" s="142">
        <v>48000</v>
      </c>
      <c r="H12" s="140" t="s">
        <v>645</v>
      </c>
    </row>
    <row r="13" spans="2:8" ht="30" customHeight="1">
      <c r="B13" s="144"/>
      <c r="C13" s="140" t="s">
        <v>658</v>
      </c>
      <c r="D13" s="140" t="s">
        <v>659</v>
      </c>
      <c r="E13" s="141" t="s">
        <v>660</v>
      </c>
      <c r="F13" s="140" t="s">
        <v>662</v>
      </c>
      <c r="G13" s="142">
        <v>24000</v>
      </c>
      <c r="H13" s="140" t="s">
        <v>645</v>
      </c>
    </row>
    <row r="14" spans="2:8" ht="30" customHeight="1">
      <c r="B14" s="139"/>
      <c r="C14" s="140" t="s">
        <v>641</v>
      </c>
      <c r="D14" s="140" t="s">
        <v>663</v>
      </c>
      <c r="E14" s="141" t="s">
        <v>647</v>
      </c>
      <c r="F14" s="140" t="s">
        <v>664</v>
      </c>
      <c r="G14" s="143">
        <v>7608</v>
      </c>
      <c r="H14" s="140" t="s">
        <v>649</v>
      </c>
    </row>
    <row r="15" spans="2:8" ht="30" customHeight="1">
      <c r="B15" s="144"/>
      <c r="C15" s="140" t="s">
        <v>665</v>
      </c>
      <c r="D15" s="140" t="s">
        <v>666</v>
      </c>
      <c r="E15" s="141" t="s">
        <v>667</v>
      </c>
      <c r="F15" s="140" t="s">
        <v>668</v>
      </c>
      <c r="G15" s="143">
        <v>4000</v>
      </c>
      <c r="H15" s="140" t="s">
        <v>649</v>
      </c>
    </row>
    <row r="16" spans="2:8" ht="30" customHeight="1">
      <c r="B16" s="144"/>
      <c r="C16" s="140" t="s">
        <v>669</v>
      </c>
      <c r="D16" s="140" t="s">
        <v>670</v>
      </c>
      <c r="E16" s="145" t="s">
        <v>116</v>
      </c>
      <c r="F16" s="140" t="s">
        <v>671</v>
      </c>
      <c r="G16" s="146" t="s">
        <v>672</v>
      </c>
      <c r="H16" s="140" t="s">
        <v>673</v>
      </c>
    </row>
    <row r="17" spans="2:8" ht="30" customHeight="1">
      <c r="B17" s="139"/>
      <c r="C17" s="140" t="s">
        <v>674</v>
      </c>
      <c r="D17" s="140" t="s">
        <v>675</v>
      </c>
      <c r="E17" s="141" t="s">
        <v>676</v>
      </c>
      <c r="F17" s="140" t="s">
        <v>677</v>
      </c>
      <c r="G17" s="143">
        <v>84000</v>
      </c>
      <c r="H17" s="140" t="s">
        <v>657</v>
      </c>
    </row>
    <row r="18" spans="2:8" ht="30" customHeight="1">
      <c r="B18" s="139"/>
      <c r="C18" s="140" t="s">
        <v>678</v>
      </c>
      <c r="D18" s="140" t="s">
        <v>679</v>
      </c>
      <c r="E18" s="145" t="s">
        <v>116</v>
      </c>
      <c r="F18" s="140" t="s">
        <v>680</v>
      </c>
      <c r="G18" s="146" t="s">
        <v>672</v>
      </c>
      <c r="H18" s="140" t="s">
        <v>673</v>
      </c>
    </row>
    <row r="19" spans="2:8" ht="30" customHeight="1">
      <c r="B19" s="144"/>
      <c r="C19" s="140" t="s">
        <v>681</v>
      </c>
      <c r="D19" s="140" t="s">
        <v>682</v>
      </c>
      <c r="E19" s="141" t="s">
        <v>647</v>
      </c>
      <c r="F19" s="140" t="s">
        <v>683</v>
      </c>
      <c r="G19" s="143">
        <v>7608</v>
      </c>
      <c r="H19" s="140" t="s">
        <v>649</v>
      </c>
    </row>
    <row r="20" spans="2:8" ht="30" customHeight="1">
      <c r="B20" s="144"/>
      <c r="C20" s="140" t="s">
        <v>684</v>
      </c>
      <c r="D20" s="140" t="s">
        <v>685</v>
      </c>
      <c r="E20" s="141" t="s">
        <v>655</v>
      </c>
      <c r="F20" s="140" t="s">
        <v>686</v>
      </c>
      <c r="G20" s="143">
        <v>60000</v>
      </c>
      <c r="H20" s="140" t="s">
        <v>687</v>
      </c>
    </row>
    <row r="21" spans="2:8" ht="30" customHeight="1">
      <c r="B21" s="139"/>
      <c r="C21" s="140" t="s">
        <v>688</v>
      </c>
      <c r="D21" s="140" t="s">
        <v>689</v>
      </c>
      <c r="E21" s="145" t="s">
        <v>116</v>
      </c>
      <c r="F21" s="140" t="s">
        <v>690</v>
      </c>
      <c r="G21" s="146" t="s">
        <v>672</v>
      </c>
      <c r="H21" s="140" t="s">
        <v>673</v>
      </c>
    </row>
    <row r="22" spans="2:8" ht="30" customHeight="1">
      <c r="B22" s="139"/>
      <c r="C22" s="140" t="s">
        <v>691</v>
      </c>
      <c r="D22" s="140" t="s">
        <v>692</v>
      </c>
      <c r="E22" s="141" t="s">
        <v>667</v>
      </c>
      <c r="F22" s="140" t="s">
        <v>693</v>
      </c>
      <c r="G22" s="146" t="s">
        <v>694</v>
      </c>
      <c r="H22" s="140" t="s">
        <v>687</v>
      </c>
    </row>
    <row r="23" spans="2:8" ht="30" customHeight="1">
      <c r="B23" s="139"/>
      <c r="C23" s="140" t="s">
        <v>695</v>
      </c>
      <c r="D23" s="140" t="s">
        <v>682</v>
      </c>
      <c r="E23" s="141" t="s">
        <v>667</v>
      </c>
      <c r="F23" s="140" t="s">
        <v>696</v>
      </c>
      <c r="G23" s="143">
        <v>15360</v>
      </c>
      <c r="H23" s="140" t="s">
        <v>649</v>
      </c>
    </row>
    <row r="24" spans="2:8" ht="30" customHeight="1">
      <c r="B24" s="147" t="s">
        <v>697</v>
      </c>
      <c r="C24" s="176"/>
      <c r="D24" s="177"/>
      <c r="E24" s="177"/>
      <c r="F24" s="178"/>
      <c r="G24" s="148">
        <f>SUM(G8:G23)</f>
        <v>644184</v>
      </c>
      <c r="H24" s="149"/>
    </row>
    <row r="25" spans="2:8" ht="30" customHeight="1">
      <c r="B25" s="196"/>
      <c r="C25" s="197"/>
      <c r="D25" s="197"/>
      <c r="E25" s="197"/>
      <c r="F25" s="197"/>
      <c r="G25" s="197"/>
      <c r="H25" s="198"/>
    </row>
    <row r="26" spans="2:8" ht="30" customHeight="1">
      <c r="B26" s="188" t="s">
        <v>698</v>
      </c>
      <c r="C26" s="189"/>
      <c r="D26" s="189"/>
      <c r="E26" s="189"/>
      <c r="F26" s="189"/>
      <c r="G26" s="189"/>
      <c r="H26" s="190"/>
    </row>
    <row r="27" spans="2:8" ht="30" customHeight="1">
      <c r="B27" s="191"/>
      <c r="C27" s="192"/>
      <c r="D27" s="192"/>
      <c r="E27" s="192"/>
      <c r="F27" s="192"/>
      <c r="G27" s="192"/>
      <c r="H27" s="193"/>
    </row>
    <row r="28" spans="2:8" ht="30" customHeight="1">
      <c r="B28" s="137"/>
      <c r="C28" s="137" t="s">
        <v>635</v>
      </c>
      <c r="D28" s="137" t="s">
        <v>636</v>
      </c>
      <c r="E28" s="138" t="s">
        <v>637</v>
      </c>
      <c r="F28" s="137" t="s">
        <v>638</v>
      </c>
      <c r="G28" s="138" t="s">
        <v>639</v>
      </c>
      <c r="H28" s="137" t="s">
        <v>640</v>
      </c>
    </row>
    <row r="29" spans="2:8" ht="30" customHeight="1">
      <c r="B29" s="196"/>
      <c r="C29" s="197"/>
      <c r="D29" s="197"/>
      <c r="E29" s="197"/>
      <c r="F29" s="197"/>
      <c r="G29" s="197"/>
      <c r="H29" s="198"/>
    </row>
    <row r="30" spans="2:8" ht="30" customHeight="1">
      <c r="B30" s="144"/>
      <c r="C30" s="140" t="s">
        <v>699</v>
      </c>
      <c r="D30" s="140" t="s">
        <v>642</v>
      </c>
      <c r="E30" s="141" t="s">
        <v>643</v>
      </c>
      <c r="F30" s="140" t="s">
        <v>700</v>
      </c>
      <c r="G30" s="143">
        <v>78000</v>
      </c>
      <c r="H30" s="140" t="s">
        <v>645</v>
      </c>
    </row>
    <row r="31" spans="2:8" ht="30" customHeight="1">
      <c r="B31" s="144"/>
      <c r="C31" s="140" t="s">
        <v>699</v>
      </c>
      <c r="D31" s="140" t="s">
        <v>646</v>
      </c>
      <c r="E31" s="141" t="s">
        <v>647</v>
      </c>
      <c r="F31" s="140" t="s">
        <v>701</v>
      </c>
      <c r="G31" s="143">
        <v>7608</v>
      </c>
      <c r="H31" s="140" t="s">
        <v>649</v>
      </c>
    </row>
    <row r="32" spans="2:8" ht="30" customHeight="1">
      <c r="B32" s="150"/>
      <c r="C32" s="140" t="s">
        <v>474</v>
      </c>
      <c r="D32" s="140" t="s">
        <v>702</v>
      </c>
      <c r="E32" s="141" t="s">
        <v>703</v>
      </c>
      <c r="F32" s="159" t="s">
        <v>704</v>
      </c>
      <c r="G32" s="143">
        <v>6250</v>
      </c>
      <c r="H32" s="140" t="s">
        <v>705</v>
      </c>
    </row>
    <row r="33" spans="2:8" ht="30" customHeight="1">
      <c r="B33" s="144"/>
      <c r="C33" s="140" t="s">
        <v>474</v>
      </c>
      <c r="D33" s="140" t="s">
        <v>654</v>
      </c>
      <c r="E33" s="141" t="s">
        <v>655</v>
      </c>
      <c r="F33" s="140" t="s">
        <v>706</v>
      </c>
      <c r="G33" s="143">
        <v>24000</v>
      </c>
      <c r="H33" s="140" t="s">
        <v>657</v>
      </c>
    </row>
    <row r="34" spans="2:8" ht="30" customHeight="1">
      <c r="B34" s="144"/>
      <c r="C34" s="140" t="s">
        <v>707</v>
      </c>
      <c r="D34" s="140" t="s">
        <v>682</v>
      </c>
      <c r="E34" s="141" t="s">
        <v>647</v>
      </c>
      <c r="F34" s="140" t="s">
        <v>708</v>
      </c>
      <c r="G34" s="143">
        <v>7608</v>
      </c>
      <c r="H34" s="140" t="s">
        <v>649</v>
      </c>
    </row>
    <row r="35" spans="2:8" ht="30" customHeight="1">
      <c r="B35" s="144"/>
      <c r="C35" s="140" t="s">
        <v>707</v>
      </c>
      <c r="D35" s="140" t="s">
        <v>709</v>
      </c>
      <c r="E35" s="141" t="s">
        <v>647</v>
      </c>
      <c r="F35" s="140" t="s">
        <v>708</v>
      </c>
      <c r="G35" s="143">
        <v>7608</v>
      </c>
      <c r="H35" s="140" t="s">
        <v>649</v>
      </c>
    </row>
    <row r="36" spans="2:8" ht="30" customHeight="1">
      <c r="B36" s="150"/>
      <c r="C36" s="140" t="s">
        <v>699</v>
      </c>
      <c r="D36" s="140" t="s">
        <v>710</v>
      </c>
      <c r="E36" s="141" t="s">
        <v>711</v>
      </c>
      <c r="F36" s="140" t="s">
        <v>712</v>
      </c>
      <c r="G36" s="143">
        <v>4200</v>
      </c>
      <c r="H36" s="140" t="s">
        <v>673</v>
      </c>
    </row>
    <row r="37" spans="2:8" ht="30" customHeight="1">
      <c r="B37" s="144"/>
      <c r="C37" s="140" t="s">
        <v>713</v>
      </c>
      <c r="D37" s="140" t="s">
        <v>682</v>
      </c>
      <c r="E37" s="141" t="s">
        <v>647</v>
      </c>
      <c r="F37" s="140" t="s">
        <v>701</v>
      </c>
      <c r="G37" s="143">
        <v>7608</v>
      </c>
      <c r="H37" s="140" t="s">
        <v>649</v>
      </c>
    </row>
    <row r="38" spans="2:8" ht="30" customHeight="1">
      <c r="B38" s="150"/>
      <c r="C38" s="140" t="s">
        <v>714</v>
      </c>
      <c r="D38" s="140" t="s">
        <v>675</v>
      </c>
      <c r="E38" s="141" t="s">
        <v>676</v>
      </c>
      <c r="F38" s="140" t="s">
        <v>715</v>
      </c>
      <c r="G38" s="143">
        <v>96000</v>
      </c>
      <c r="H38" s="140" t="s">
        <v>657</v>
      </c>
    </row>
    <row r="39" spans="2:8" ht="30" customHeight="1">
      <c r="B39" s="144"/>
      <c r="C39" s="140" t="s">
        <v>681</v>
      </c>
      <c r="D39" s="140" t="s">
        <v>682</v>
      </c>
      <c r="E39" s="141" t="s">
        <v>647</v>
      </c>
      <c r="F39" s="140" t="s">
        <v>716</v>
      </c>
      <c r="G39" s="143">
        <v>7608</v>
      </c>
      <c r="H39" s="140" t="s">
        <v>649</v>
      </c>
    </row>
    <row r="40" spans="2:8" ht="30" customHeight="1">
      <c r="B40" s="150"/>
      <c r="C40" s="140" t="s">
        <v>717</v>
      </c>
      <c r="D40" s="140" t="s">
        <v>718</v>
      </c>
      <c r="E40" s="141" t="s">
        <v>655</v>
      </c>
      <c r="F40" s="140" t="s">
        <v>719</v>
      </c>
      <c r="G40" s="143">
        <v>60000</v>
      </c>
      <c r="H40" s="140" t="s">
        <v>720</v>
      </c>
    </row>
    <row r="41" spans="2:8" ht="30" customHeight="1">
      <c r="B41" s="144"/>
      <c r="C41" s="140" t="s">
        <v>691</v>
      </c>
      <c r="D41" s="140" t="s">
        <v>692</v>
      </c>
      <c r="E41" s="141" t="s">
        <v>667</v>
      </c>
      <c r="F41" s="140" t="s">
        <v>721</v>
      </c>
      <c r="G41" s="146" t="s">
        <v>694</v>
      </c>
      <c r="H41" s="140" t="s">
        <v>720</v>
      </c>
    </row>
    <row r="42" spans="2:8" ht="30" customHeight="1">
      <c r="B42" s="144"/>
      <c r="C42" s="140" t="s">
        <v>722</v>
      </c>
      <c r="D42" s="140" t="s">
        <v>723</v>
      </c>
      <c r="E42" s="145" t="s">
        <v>116</v>
      </c>
      <c r="F42" s="140" t="s">
        <v>724</v>
      </c>
      <c r="G42" s="146" t="s">
        <v>672</v>
      </c>
      <c r="H42" s="140" t="s">
        <v>673</v>
      </c>
    </row>
    <row r="43" spans="2:8" ht="30" customHeight="1">
      <c r="B43" s="144"/>
      <c r="C43" s="140" t="s">
        <v>725</v>
      </c>
      <c r="D43" s="140" t="s">
        <v>726</v>
      </c>
      <c r="E43" s="141" t="s">
        <v>647</v>
      </c>
      <c r="F43" s="140" t="s">
        <v>727</v>
      </c>
      <c r="G43" s="143">
        <v>4480</v>
      </c>
      <c r="H43" s="140" t="s">
        <v>649</v>
      </c>
    </row>
    <row r="44" spans="2:8" ht="30" customHeight="1">
      <c r="B44" s="147" t="s">
        <v>697</v>
      </c>
      <c r="C44" s="176"/>
      <c r="D44" s="177"/>
      <c r="E44" s="177"/>
      <c r="F44" s="178"/>
      <c r="G44" s="148">
        <f>SUM(G30:G43)</f>
        <v>310970</v>
      </c>
      <c r="H44" s="149"/>
    </row>
    <row r="45" spans="2:8" ht="30" customHeight="1">
      <c r="B45" s="196"/>
      <c r="C45" s="197"/>
      <c r="D45" s="197"/>
      <c r="E45" s="197"/>
      <c r="F45" s="197"/>
      <c r="G45" s="197"/>
      <c r="H45" s="198"/>
    </row>
    <row r="46" spans="2:8" ht="30" customHeight="1">
      <c r="B46" s="188" t="s">
        <v>728</v>
      </c>
      <c r="C46" s="189"/>
      <c r="D46" s="189"/>
      <c r="E46" s="189"/>
      <c r="F46" s="189"/>
      <c r="G46" s="189"/>
      <c r="H46" s="190"/>
    </row>
    <row r="47" spans="2:8" ht="30" customHeight="1">
      <c r="B47" s="191"/>
      <c r="C47" s="192"/>
      <c r="D47" s="192"/>
      <c r="E47" s="192"/>
      <c r="F47" s="192"/>
      <c r="G47" s="192"/>
      <c r="H47" s="193"/>
    </row>
    <row r="48" spans="2:8" ht="30" customHeight="1">
      <c r="B48" s="137"/>
      <c r="C48" s="137" t="s">
        <v>635</v>
      </c>
      <c r="D48" s="137" t="s">
        <v>636</v>
      </c>
      <c r="E48" s="138" t="s">
        <v>637</v>
      </c>
      <c r="F48" s="137" t="s">
        <v>638</v>
      </c>
      <c r="G48" s="138" t="s">
        <v>639</v>
      </c>
      <c r="H48" s="137" t="s">
        <v>640</v>
      </c>
    </row>
    <row r="49" spans="2:8" ht="30" customHeight="1">
      <c r="B49" s="196"/>
      <c r="C49" s="197"/>
      <c r="D49" s="197"/>
      <c r="E49" s="197"/>
      <c r="F49" s="197"/>
      <c r="G49" s="197"/>
      <c r="H49" s="198"/>
    </row>
    <row r="50" spans="2:8" ht="30" customHeight="1">
      <c r="B50" s="140"/>
      <c r="C50" s="140" t="s">
        <v>699</v>
      </c>
      <c r="D50" s="140" t="s">
        <v>646</v>
      </c>
      <c r="E50" s="141" t="s">
        <v>647</v>
      </c>
      <c r="F50" s="140" t="s">
        <v>729</v>
      </c>
      <c r="G50" s="143">
        <v>7608</v>
      </c>
      <c r="H50" s="140" t="s">
        <v>649</v>
      </c>
    </row>
    <row r="51" spans="2:8" ht="30" customHeight="1">
      <c r="B51" s="144"/>
      <c r="C51" s="140" t="s">
        <v>730</v>
      </c>
      <c r="D51" s="140" t="s">
        <v>654</v>
      </c>
      <c r="E51" s="141" t="s">
        <v>703</v>
      </c>
      <c r="F51" s="140" t="s">
        <v>731</v>
      </c>
      <c r="G51" s="143">
        <v>48000</v>
      </c>
      <c r="H51" s="140" t="s">
        <v>657</v>
      </c>
    </row>
    <row r="52" spans="2:8" ht="30" customHeight="1">
      <c r="B52" s="144"/>
      <c r="C52" s="140" t="s">
        <v>732</v>
      </c>
      <c r="D52" s="140" t="s">
        <v>733</v>
      </c>
      <c r="E52" s="141" t="s">
        <v>734</v>
      </c>
      <c r="F52" s="140" t="s">
        <v>735</v>
      </c>
      <c r="G52" s="143">
        <v>68200</v>
      </c>
      <c r="H52" s="140" t="s">
        <v>736</v>
      </c>
    </row>
    <row r="53" spans="2:8" ht="30" customHeight="1">
      <c r="B53" s="144"/>
      <c r="C53" s="140" t="s">
        <v>737</v>
      </c>
      <c r="D53" s="140" t="s">
        <v>659</v>
      </c>
      <c r="E53" s="141" t="s">
        <v>703</v>
      </c>
      <c r="F53" s="140" t="s">
        <v>738</v>
      </c>
      <c r="G53" s="143">
        <v>80000</v>
      </c>
      <c r="H53" s="140" t="s">
        <v>645</v>
      </c>
    </row>
    <row r="54" spans="2:8" ht="30" customHeight="1">
      <c r="B54" s="144"/>
      <c r="C54" s="140" t="s">
        <v>699</v>
      </c>
      <c r="D54" s="140" t="s">
        <v>682</v>
      </c>
      <c r="E54" s="141" t="s">
        <v>647</v>
      </c>
      <c r="F54" s="140" t="s">
        <v>739</v>
      </c>
      <c r="G54" s="143">
        <v>7608</v>
      </c>
      <c r="H54" s="140" t="s">
        <v>649</v>
      </c>
    </row>
    <row r="55" spans="2:8" ht="30" customHeight="1">
      <c r="B55" s="144"/>
      <c r="C55" s="140" t="s">
        <v>740</v>
      </c>
      <c r="D55" s="140" t="s">
        <v>741</v>
      </c>
      <c r="E55" s="141" t="s">
        <v>703</v>
      </c>
      <c r="F55" s="140" t="s">
        <v>742</v>
      </c>
      <c r="G55" s="146" t="s">
        <v>743</v>
      </c>
      <c r="H55" s="140" t="s">
        <v>720</v>
      </c>
    </row>
    <row r="56" spans="2:8" ht="30" customHeight="1">
      <c r="B56" s="140"/>
      <c r="C56" s="140" t="s">
        <v>744</v>
      </c>
      <c r="D56" s="140" t="s">
        <v>745</v>
      </c>
      <c r="E56" s="141" t="s">
        <v>746</v>
      </c>
      <c r="F56" s="140" t="s">
        <v>747</v>
      </c>
      <c r="G56" s="146" t="s">
        <v>748</v>
      </c>
      <c r="H56" s="140" t="s">
        <v>720</v>
      </c>
    </row>
    <row r="57" spans="2:8" ht="30" customHeight="1">
      <c r="B57" s="144"/>
      <c r="C57" s="140" t="s">
        <v>749</v>
      </c>
      <c r="D57" s="140" t="s">
        <v>750</v>
      </c>
      <c r="E57" s="141" t="s">
        <v>751</v>
      </c>
      <c r="F57" s="140" t="s">
        <v>752</v>
      </c>
      <c r="G57" s="143">
        <v>135000</v>
      </c>
      <c r="H57" s="140" t="s">
        <v>753</v>
      </c>
    </row>
    <row r="58" spans="2:8" ht="30" customHeight="1">
      <c r="B58" s="144"/>
      <c r="C58" s="140" t="s">
        <v>749</v>
      </c>
      <c r="D58" s="140" t="s">
        <v>750</v>
      </c>
      <c r="E58" s="141" t="s">
        <v>754</v>
      </c>
      <c r="F58" s="140" t="s">
        <v>755</v>
      </c>
      <c r="G58" s="143">
        <v>52500</v>
      </c>
      <c r="H58" s="140" t="s">
        <v>753</v>
      </c>
    </row>
    <row r="59" spans="2:8" ht="30" customHeight="1">
      <c r="B59" s="144"/>
      <c r="C59" s="140" t="s">
        <v>756</v>
      </c>
      <c r="D59" s="140" t="s">
        <v>757</v>
      </c>
      <c r="E59" s="141" t="s">
        <v>758</v>
      </c>
      <c r="F59" s="140" t="s">
        <v>759</v>
      </c>
      <c r="G59" s="143">
        <v>10000</v>
      </c>
      <c r="H59" s="140" t="s">
        <v>720</v>
      </c>
    </row>
    <row r="60" spans="2:8" ht="30" customHeight="1">
      <c r="B60" s="144"/>
      <c r="C60" s="140" t="s">
        <v>760</v>
      </c>
      <c r="D60" s="140" t="s">
        <v>761</v>
      </c>
      <c r="E60" s="141" t="s">
        <v>655</v>
      </c>
      <c r="F60" s="140" t="s">
        <v>762</v>
      </c>
      <c r="G60" s="143">
        <v>15000</v>
      </c>
      <c r="H60" s="140" t="s">
        <v>763</v>
      </c>
    </row>
    <row r="61" spans="2:8" ht="30" customHeight="1">
      <c r="B61" s="144"/>
      <c r="C61" s="140" t="s">
        <v>717</v>
      </c>
      <c r="D61" s="140" t="s">
        <v>764</v>
      </c>
      <c r="E61" s="141" t="s">
        <v>655</v>
      </c>
      <c r="F61" s="140" t="s">
        <v>765</v>
      </c>
      <c r="G61" s="143">
        <v>28000</v>
      </c>
      <c r="H61" s="140" t="s">
        <v>720</v>
      </c>
    </row>
    <row r="62" spans="2:8" ht="30" customHeight="1">
      <c r="B62" s="144"/>
      <c r="C62" s="140" t="s">
        <v>766</v>
      </c>
      <c r="D62" s="140" t="s">
        <v>682</v>
      </c>
      <c r="E62" s="141" t="s">
        <v>647</v>
      </c>
      <c r="F62" s="140" t="s">
        <v>767</v>
      </c>
      <c r="G62" s="143">
        <v>7608</v>
      </c>
      <c r="H62" s="140" t="s">
        <v>649</v>
      </c>
    </row>
    <row r="63" spans="2:8" ht="30" customHeight="1">
      <c r="B63" s="144"/>
      <c r="C63" s="140" t="s">
        <v>768</v>
      </c>
      <c r="D63" s="140" t="s">
        <v>659</v>
      </c>
      <c r="E63" s="141" t="s">
        <v>703</v>
      </c>
      <c r="F63" s="140" t="s">
        <v>769</v>
      </c>
      <c r="G63" s="143">
        <v>120000</v>
      </c>
      <c r="H63" s="140" t="s">
        <v>645</v>
      </c>
    </row>
    <row r="64" spans="2:8" ht="30" customHeight="1">
      <c r="B64" s="144"/>
      <c r="C64" s="140" t="s">
        <v>691</v>
      </c>
      <c r="D64" s="140" t="s">
        <v>692</v>
      </c>
      <c r="E64" s="141" t="s">
        <v>667</v>
      </c>
      <c r="F64" s="140" t="s">
        <v>770</v>
      </c>
      <c r="G64" s="146" t="s">
        <v>694</v>
      </c>
      <c r="H64" s="140" t="s">
        <v>720</v>
      </c>
    </row>
    <row r="65" spans="2:8" ht="30" customHeight="1">
      <c r="B65" s="147" t="s">
        <v>697</v>
      </c>
      <c r="C65" s="176"/>
      <c r="D65" s="177"/>
      <c r="E65" s="177"/>
      <c r="F65" s="178"/>
      <c r="G65" s="148">
        <f>SUM(G50:G64)</f>
        <v>579524</v>
      </c>
      <c r="H65" s="140"/>
    </row>
    <row r="66" spans="2:8" ht="30" customHeight="1">
      <c r="B66" s="185"/>
      <c r="C66" s="186"/>
      <c r="D66" s="186"/>
      <c r="E66" s="186"/>
      <c r="F66" s="186"/>
      <c r="G66" s="186"/>
      <c r="H66" s="187"/>
    </row>
    <row r="67" spans="2:8" ht="30" customHeight="1">
      <c r="B67" s="188" t="s">
        <v>771</v>
      </c>
      <c r="C67" s="189"/>
      <c r="D67" s="189"/>
      <c r="E67" s="189"/>
      <c r="F67" s="189"/>
      <c r="G67" s="189"/>
      <c r="H67" s="190"/>
    </row>
    <row r="68" spans="2:8" ht="30" customHeight="1">
      <c r="B68" s="191"/>
      <c r="C68" s="192"/>
      <c r="D68" s="192"/>
      <c r="E68" s="192"/>
      <c r="F68" s="192"/>
      <c r="G68" s="192"/>
      <c r="H68" s="193"/>
    </row>
    <row r="69" spans="2:8" ht="30" customHeight="1">
      <c r="B69" s="137"/>
      <c r="C69" s="137" t="s">
        <v>635</v>
      </c>
      <c r="D69" s="137" t="s">
        <v>636</v>
      </c>
      <c r="E69" s="138" t="s">
        <v>637</v>
      </c>
      <c r="F69" s="137" t="s">
        <v>638</v>
      </c>
      <c r="G69" s="138" t="s">
        <v>639</v>
      </c>
      <c r="H69" s="137" t="s">
        <v>640</v>
      </c>
    </row>
    <row r="70" spans="2:8" ht="30" customHeight="1">
      <c r="B70" s="185"/>
      <c r="C70" s="186"/>
      <c r="D70" s="186"/>
      <c r="E70" s="186"/>
      <c r="F70" s="186"/>
      <c r="G70" s="186"/>
      <c r="H70" s="187"/>
    </row>
    <row r="71" spans="2:8" ht="30" customHeight="1">
      <c r="B71" s="144"/>
      <c r="C71" s="140" t="s">
        <v>699</v>
      </c>
      <c r="D71" s="140" t="s">
        <v>682</v>
      </c>
      <c r="E71" s="141" t="s">
        <v>647</v>
      </c>
      <c r="F71" s="140" t="s">
        <v>772</v>
      </c>
      <c r="G71" s="143">
        <v>7608</v>
      </c>
      <c r="H71" s="140" t="s">
        <v>649</v>
      </c>
    </row>
    <row r="72" spans="2:8" ht="30" customHeight="1">
      <c r="B72" s="144"/>
      <c r="C72" s="140" t="s">
        <v>756</v>
      </c>
      <c r="D72" s="140" t="s">
        <v>757</v>
      </c>
      <c r="E72" s="141" t="s">
        <v>758</v>
      </c>
      <c r="F72" s="140" t="s">
        <v>773</v>
      </c>
      <c r="G72" s="143">
        <v>9600</v>
      </c>
      <c r="H72" s="140" t="s">
        <v>720</v>
      </c>
    </row>
    <row r="73" spans="2:8" ht="30" customHeight="1">
      <c r="B73" s="144"/>
      <c r="C73" s="140" t="s">
        <v>760</v>
      </c>
      <c r="D73" s="140" t="s">
        <v>774</v>
      </c>
      <c r="E73" s="141" t="s">
        <v>655</v>
      </c>
      <c r="F73" s="140" t="s">
        <v>775</v>
      </c>
      <c r="G73" s="143">
        <v>5000</v>
      </c>
      <c r="H73" s="140" t="s">
        <v>763</v>
      </c>
    </row>
    <row r="74" spans="2:8" ht="30" customHeight="1">
      <c r="B74" s="150"/>
      <c r="C74" s="140" t="s">
        <v>760</v>
      </c>
      <c r="D74" s="140" t="s">
        <v>776</v>
      </c>
      <c r="E74" s="141" t="s">
        <v>655</v>
      </c>
      <c r="F74" s="140" t="s">
        <v>775</v>
      </c>
      <c r="G74" s="143">
        <v>5000</v>
      </c>
      <c r="H74" s="140" t="s">
        <v>763</v>
      </c>
    </row>
    <row r="75" spans="2:8" ht="30" customHeight="1">
      <c r="B75" s="144"/>
      <c r="C75" s="140" t="s">
        <v>777</v>
      </c>
      <c r="D75" s="140" t="s">
        <v>778</v>
      </c>
      <c r="E75" s="141" t="s">
        <v>779</v>
      </c>
      <c r="F75" s="140" t="s">
        <v>780</v>
      </c>
      <c r="G75" s="143">
        <v>42000</v>
      </c>
      <c r="H75" s="140" t="s">
        <v>645</v>
      </c>
    </row>
    <row r="76" spans="2:8" ht="30" customHeight="1">
      <c r="B76" s="144"/>
      <c r="C76" s="140" t="s">
        <v>781</v>
      </c>
      <c r="D76" s="140" t="s">
        <v>782</v>
      </c>
      <c r="E76" s="141" t="s">
        <v>783</v>
      </c>
      <c r="F76" s="140" t="s">
        <v>784</v>
      </c>
      <c r="G76" s="146" t="s">
        <v>672</v>
      </c>
      <c r="H76" s="140" t="s">
        <v>785</v>
      </c>
    </row>
    <row r="77" spans="2:8" ht="30" customHeight="1">
      <c r="B77" s="144"/>
      <c r="C77" s="140" t="s">
        <v>786</v>
      </c>
      <c r="D77" s="140" t="s">
        <v>787</v>
      </c>
      <c r="E77" s="145" t="s">
        <v>116</v>
      </c>
      <c r="F77" s="140" t="s">
        <v>788</v>
      </c>
      <c r="G77" s="146" t="s">
        <v>672</v>
      </c>
      <c r="H77" s="140" t="s">
        <v>789</v>
      </c>
    </row>
    <row r="78" spans="2:8" ht="30" customHeight="1">
      <c r="B78" s="147" t="s">
        <v>697</v>
      </c>
      <c r="C78" s="176"/>
      <c r="D78" s="177"/>
      <c r="E78" s="177"/>
      <c r="F78" s="178"/>
      <c r="G78" s="148">
        <f>SUM(G71:G77)</f>
        <v>69208</v>
      </c>
      <c r="H78" s="140"/>
    </row>
    <row r="79" spans="2:8" ht="30" customHeight="1">
      <c r="B79" s="185"/>
      <c r="C79" s="186"/>
      <c r="D79" s="186"/>
      <c r="E79" s="186"/>
      <c r="F79" s="186"/>
      <c r="G79" s="186"/>
      <c r="H79" s="187"/>
    </row>
    <row r="80" spans="2:8" ht="30" customHeight="1">
      <c r="B80" s="188" t="s">
        <v>790</v>
      </c>
      <c r="C80" s="189"/>
      <c r="D80" s="189"/>
      <c r="E80" s="189"/>
      <c r="F80" s="189"/>
      <c r="G80" s="189"/>
      <c r="H80" s="190"/>
    </row>
    <row r="81" spans="2:8" ht="30" customHeight="1">
      <c r="B81" s="191"/>
      <c r="C81" s="192"/>
      <c r="D81" s="192"/>
      <c r="E81" s="192"/>
      <c r="F81" s="192"/>
      <c r="G81" s="192"/>
      <c r="H81" s="193"/>
    </row>
    <row r="82" spans="2:8" ht="30" customHeight="1">
      <c r="B82" s="137"/>
      <c r="C82" s="137" t="s">
        <v>635</v>
      </c>
      <c r="D82" s="137" t="s">
        <v>636</v>
      </c>
      <c r="E82" s="138" t="s">
        <v>637</v>
      </c>
      <c r="F82" s="137" t="s">
        <v>638</v>
      </c>
      <c r="G82" s="138" t="s">
        <v>639</v>
      </c>
      <c r="H82" s="137" t="s">
        <v>640</v>
      </c>
    </row>
    <row r="83" spans="2:8" ht="30" customHeight="1">
      <c r="B83" s="185"/>
      <c r="C83" s="186"/>
      <c r="D83" s="186"/>
      <c r="E83" s="186"/>
      <c r="F83" s="186"/>
      <c r="G83" s="186"/>
      <c r="H83" s="187"/>
    </row>
    <row r="84" spans="2:8" ht="30" customHeight="1">
      <c r="B84" s="144"/>
      <c r="C84" s="140" t="s">
        <v>730</v>
      </c>
      <c r="D84" s="140" t="s">
        <v>791</v>
      </c>
      <c r="E84" s="141" t="s">
        <v>655</v>
      </c>
      <c r="F84" s="140" t="s">
        <v>792</v>
      </c>
      <c r="G84" s="142">
        <v>28000</v>
      </c>
      <c r="H84" s="140" t="s">
        <v>657</v>
      </c>
    </row>
    <row r="85" spans="2:8" ht="30" customHeight="1">
      <c r="B85" s="144"/>
      <c r="C85" s="140" t="s">
        <v>793</v>
      </c>
      <c r="D85" s="140" t="s">
        <v>794</v>
      </c>
      <c r="E85" s="141" t="s">
        <v>660</v>
      </c>
      <c r="F85" s="140" t="s">
        <v>795</v>
      </c>
      <c r="G85" s="142">
        <v>16000</v>
      </c>
      <c r="H85" s="140" t="s">
        <v>736</v>
      </c>
    </row>
    <row r="86" spans="2:8" ht="30" customHeight="1">
      <c r="B86" s="147" t="s">
        <v>697</v>
      </c>
      <c r="C86" s="176"/>
      <c r="D86" s="177"/>
      <c r="E86" s="177"/>
      <c r="F86" s="178"/>
      <c r="G86" s="148">
        <f>SUM(G84:G85)</f>
        <v>44000</v>
      </c>
      <c r="H86" s="140"/>
    </row>
    <row r="87" spans="2:8" ht="30" customHeight="1">
      <c r="B87" s="185"/>
      <c r="C87" s="186"/>
      <c r="D87" s="186"/>
      <c r="E87" s="186"/>
      <c r="F87" s="186"/>
      <c r="G87" s="186"/>
      <c r="H87" s="187"/>
    </row>
    <row r="88" spans="2:8" ht="30" customHeight="1">
      <c r="B88" s="188" t="s">
        <v>796</v>
      </c>
      <c r="C88" s="189"/>
      <c r="D88" s="189"/>
      <c r="E88" s="189"/>
      <c r="F88" s="189"/>
      <c r="G88" s="189"/>
      <c r="H88" s="190"/>
    </row>
    <row r="89" spans="2:8" ht="30" customHeight="1">
      <c r="B89" s="191"/>
      <c r="C89" s="192"/>
      <c r="D89" s="192"/>
      <c r="E89" s="192"/>
      <c r="F89" s="192"/>
      <c r="G89" s="192"/>
      <c r="H89" s="193"/>
    </row>
    <row r="90" spans="2:8" ht="30" customHeight="1">
      <c r="B90" s="137"/>
      <c r="C90" s="137" t="s">
        <v>635</v>
      </c>
      <c r="D90" s="137" t="s">
        <v>636</v>
      </c>
      <c r="E90" s="138" t="s">
        <v>637</v>
      </c>
      <c r="F90" s="137" t="s">
        <v>638</v>
      </c>
      <c r="G90" s="138" t="s">
        <v>639</v>
      </c>
      <c r="H90" s="137" t="s">
        <v>640</v>
      </c>
    </row>
    <row r="91" spans="2:8" ht="30" customHeight="1">
      <c r="B91" s="185"/>
      <c r="C91" s="186"/>
      <c r="D91" s="186"/>
      <c r="E91" s="186"/>
      <c r="F91" s="186"/>
      <c r="G91" s="186"/>
      <c r="H91" s="187"/>
    </row>
    <row r="92" spans="2:8" ht="30" customHeight="1">
      <c r="B92" s="144"/>
      <c r="C92" s="140" t="s">
        <v>797</v>
      </c>
      <c r="D92" s="140" t="s">
        <v>798</v>
      </c>
      <c r="E92" s="141" t="s">
        <v>799</v>
      </c>
      <c r="F92" s="151" t="s">
        <v>800</v>
      </c>
      <c r="G92" s="143">
        <v>12000</v>
      </c>
      <c r="H92" s="140" t="s">
        <v>801</v>
      </c>
    </row>
    <row r="93" spans="2:8" ht="30" customHeight="1">
      <c r="B93" s="144"/>
      <c r="C93" s="140" t="s">
        <v>797</v>
      </c>
      <c r="D93" s="140" t="s">
        <v>798</v>
      </c>
      <c r="E93" s="141" t="s">
        <v>799</v>
      </c>
      <c r="F93" s="151" t="s">
        <v>802</v>
      </c>
      <c r="G93" s="143">
        <v>12000</v>
      </c>
      <c r="H93" s="140" t="s">
        <v>801</v>
      </c>
    </row>
    <row r="94" spans="2:8" ht="30" customHeight="1">
      <c r="B94" s="144"/>
      <c r="C94" s="140" t="s">
        <v>803</v>
      </c>
      <c r="D94" s="140" t="s">
        <v>804</v>
      </c>
      <c r="E94" s="141" t="s">
        <v>799</v>
      </c>
      <c r="F94" s="151" t="s">
        <v>805</v>
      </c>
      <c r="G94" s="143">
        <v>12000</v>
      </c>
      <c r="H94" s="140" t="s">
        <v>801</v>
      </c>
    </row>
    <row r="95" spans="2:8" ht="30" customHeight="1">
      <c r="B95" s="150"/>
      <c r="C95" s="140" t="s">
        <v>806</v>
      </c>
      <c r="D95" s="140" t="s">
        <v>807</v>
      </c>
      <c r="E95" s="141" t="s">
        <v>808</v>
      </c>
      <c r="F95" s="152" t="s">
        <v>809</v>
      </c>
      <c r="G95" s="146" t="s">
        <v>672</v>
      </c>
      <c r="H95" s="140" t="s">
        <v>810</v>
      </c>
    </row>
    <row r="96" spans="2:8" ht="30" customHeight="1">
      <c r="B96" s="144"/>
      <c r="C96" s="140" t="s">
        <v>641</v>
      </c>
      <c r="D96" s="140" t="s">
        <v>811</v>
      </c>
      <c r="E96" s="141" t="s">
        <v>812</v>
      </c>
      <c r="F96" s="151" t="s">
        <v>813</v>
      </c>
      <c r="G96" s="143">
        <v>3740</v>
      </c>
      <c r="H96" s="140" t="s">
        <v>814</v>
      </c>
    </row>
    <row r="97" spans="2:8" ht="30" customHeight="1">
      <c r="B97" s="144"/>
      <c r="C97" s="140" t="s">
        <v>641</v>
      </c>
      <c r="D97" s="140" t="s">
        <v>646</v>
      </c>
      <c r="E97" s="141" t="s">
        <v>647</v>
      </c>
      <c r="F97" s="151" t="s">
        <v>813</v>
      </c>
      <c r="G97" s="143">
        <v>3740</v>
      </c>
      <c r="H97" s="140" t="s">
        <v>814</v>
      </c>
    </row>
    <row r="98" spans="2:8" ht="30" customHeight="1">
      <c r="B98" s="144"/>
      <c r="C98" s="140" t="s">
        <v>815</v>
      </c>
      <c r="D98" s="140" t="s">
        <v>816</v>
      </c>
      <c r="E98" s="145" t="s">
        <v>116</v>
      </c>
      <c r="F98" s="151" t="s">
        <v>817</v>
      </c>
      <c r="G98" s="146" t="s">
        <v>672</v>
      </c>
      <c r="H98" s="140" t="s">
        <v>818</v>
      </c>
    </row>
    <row r="99" spans="2:8" ht="30" customHeight="1">
      <c r="B99" s="144"/>
      <c r="C99" s="140" t="s">
        <v>819</v>
      </c>
      <c r="D99" s="140" t="s">
        <v>820</v>
      </c>
      <c r="E99" s="141" t="s">
        <v>821</v>
      </c>
      <c r="F99" s="151" t="s">
        <v>822</v>
      </c>
      <c r="G99" s="143">
        <v>207900</v>
      </c>
      <c r="H99" s="140" t="s">
        <v>823</v>
      </c>
    </row>
    <row r="100" spans="2:8" ht="30" customHeight="1">
      <c r="B100" s="144"/>
      <c r="C100" s="140" t="s">
        <v>824</v>
      </c>
      <c r="D100" s="140" t="s">
        <v>825</v>
      </c>
      <c r="E100" s="141" t="s">
        <v>826</v>
      </c>
      <c r="F100" s="151" t="s">
        <v>827</v>
      </c>
      <c r="G100" s="143">
        <v>7295</v>
      </c>
      <c r="H100" s="140" t="s">
        <v>814</v>
      </c>
    </row>
    <row r="101" spans="2:8" ht="30" customHeight="1">
      <c r="B101" s="144"/>
      <c r="C101" s="140" t="s">
        <v>828</v>
      </c>
      <c r="D101" s="140" t="s">
        <v>829</v>
      </c>
      <c r="E101" s="141" t="s">
        <v>830</v>
      </c>
      <c r="F101" s="151" t="s">
        <v>831</v>
      </c>
      <c r="G101" s="146" t="s">
        <v>832</v>
      </c>
      <c r="H101" s="140" t="s">
        <v>833</v>
      </c>
    </row>
    <row r="102" spans="2:8" ht="30" customHeight="1">
      <c r="B102" s="144"/>
      <c r="C102" s="140" t="s">
        <v>834</v>
      </c>
      <c r="D102" s="140" t="s">
        <v>835</v>
      </c>
      <c r="E102" s="145" t="s">
        <v>116</v>
      </c>
      <c r="F102" s="151" t="s">
        <v>836</v>
      </c>
      <c r="G102" s="146" t="s">
        <v>672</v>
      </c>
      <c r="H102" s="140" t="s">
        <v>837</v>
      </c>
    </row>
    <row r="103" spans="2:8" ht="30" customHeight="1">
      <c r="B103" s="144"/>
      <c r="C103" s="140" t="s">
        <v>838</v>
      </c>
      <c r="D103" s="140" t="s">
        <v>839</v>
      </c>
      <c r="E103" s="141" t="s">
        <v>703</v>
      </c>
      <c r="F103" s="151" t="s">
        <v>840</v>
      </c>
      <c r="G103" s="143">
        <v>373200</v>
      </c>
      <c r="H103" s="140" t="s">
        <v>841</v>
      </c>
    </row>
    <row r="104" spans="2:8" ht="30" customHeight="1">
      <c r="B104" s="144"/>
      <c r="C104" s="140" t="s">
        <v>842</v>
      </c>
      <c r="D104" s="140" t="s">
        <v>843</v>
      </c>
      <c r="E104" s="141" t="s">
        <v>799</v>
      </c>
      <c r="F104" s="151" t="s">
        <v>844</v>
      </c>
      <c r="G104" s="143">
        <v>12000</v>
      </c>
      <c r="H104" s="140" t="s">
        <v>801</v>
      </c>
    </row>
    <row r="105" spans="2:8" ht="30" customHeight="1">
      <c r="B105" s="144"/>
      <c r="C105" s="140" t="s">
        <v>845</v>
      </c>
      <c r="D105" s="140" t="s">
        <v>846</v>
      </c>
      <c r="E105" s="141" t="s">
        <v>847</v>
      </c>
      <c r="F105" s="151" t="s">
        <v>848</v>
      </c>
      <c r="G105" s="146" t="s">
        <v>849</v>
      </c>
      <c r="H105" s="140" t="s">
        <v>850</v>
      </c>
    </row>
    <row r="106" spans="2:8" ht="30" customHeight="1">
      <c r="B106" s="144"/>
      <c r="C106" s="140" t="s">
        <v>851</v>
      </c>
      <c r="D106" s="140" t="s">
        <v>852</v>
      </c>
      <c r="E106" s="141" t="s">
        <v>853</v>
      </c>
      <c r="F106" s="151" t="s">
        <v>854</v>
      </c>
      <c r="G106" s="143">
        <v>7500</v>
      </c>
      <c r="H106" s="140" t="s">
        <v>801</v>
      </c>
    </row>
    <row r="107" spans="2:8" ht="30" customHeight="1">
      <c r="B107" s="144"/>
      <c r="C107" s="140" t="s">
        <v>855</v>
      </c>
      <c r="D107" s="140" t="s">
        <v>856</v>
      </c>
      <c r="E107" s="141" t="s">
        <v>116</v>
      </c>
      <c r="F107" s="151" t="s">
        <v>857</v>
      </c>
      <c r="G107" s="146" t="s">
        <v>858</v>
      </c>
      <c r="H107" s="153" t="s">
        <v>859</v>
      </c>
    </row>
    <row r="108" spans="2:8" ht="30" customHeight="1">
      <c r="B108" s="144"/>
      <c r="C108" s="140" t="s">
        <v>860</v>
      </c>
      <c r="D108" s="140" t="s">
        <v>861</v>
      </c>
      <c r="E108" s="141" t="s">
        <v>862</v>
      </c>
      <c r="F108" s="151" t="s">
        <v>863</v>
      </c>
      <c r="G108" s="146" t="s">
        <v>672</v>
      </c>
      <c r="H108" s="140" t="s">
        <v>801</v>
      </c>
    </row>
    <row r="109" spans="2:8" ht="30" customHeight="1">
      <c r="B109" s="147" t="s">
        <v>697</v>
      </c>
      <c r="C109" s="176"/>
      <c r="D109" s="177"/>
      <c r="E109" s="177"/>
      <c r="F109" s="178"/>
      <c r="G109" s="148">
        <f>SUM(G92:G108)</f>
        <v>651375</v>
      </c>
      <c r="H109" s="140"/>
    </row>
    <row r="110" spans="2:8" ht="30" customHeight="1">
      <c r="B110" s="194"/>
      <c r="C110" s="194"/>
      <c r="D110" s="194"/>
      <c r="E110" s="194"/>
      <c r="F110" s="194"/>
      <c r="G110" s="194"/>
      <c r="H110" s="195"/>
    </row>
    <row r="111" spans="2:8" ht="30" customHeight="1">
      <c r="B111" s="188" t="s">
        <v>864</v>
      </c>
      <c r="C111" s="189"/>
      <c r="D111" s="189"/>
      <c r="E111" s="189"/>
      <c r="F111" s="189"/>
      <c r="G111" s="189"/>
      <c r="H111" s="190"/>
    </row>
    <row r="112" spans="2:8" ht="30" customHeight="1">
      <c r="B112" s="191"/>
      <c r="C112" s="192"/>
      <c r="D112" s="192"/>
      <c r="E112" s="192"/>
      <c r="F112" s="192"/>
      <c r="G112" s="192"/>
      <c r="H112" s="193"/>
    </row>
    <row r="113" spans="2:8" ht="30" customHeight="1">
      <c r="B113" s="137"/>
      <c r="C113" s="137" t="s">
        <v>635</v>
      </c>
      <c r="D113" s="137" t="s">
        <v>636</v>
      </c>
      <c r="E113" s="138" t="s">
        <v>637</v>
      </c>
      <c r="F113" s="137" t="s">
        <v>638</v>
      </c>
      <c r="G113" s="138" t="s">
        <v>639</v>
      </c>
      <c r="H113" s="137" t="s">
        <v>640</v>
      </c>
    </row>
    <row r="114" spans="2:8" ht="30" customHeight="1">
      <c r="B114" s="185"/>
      <c r="C114" s="186"/>
      <c r="D114" s="186"/>
      <c r="E114" s="186"/>
      <c r="F114" s="186"/>
      <c r="G114" s="186"/>
      <c r="H114" s="187"/>
    </row>
    <row r="115" spans="2:8" ht="30" customHeight="1">
      <c r="B115" s="144"/>
      <c r="C115" s="140" t="s">
        <v>865</v>
      </c>
      <c r="D115" s="140" t="s">
        <v>856</v>
      </c>
      <c r="E115" s="141" t="s">
        <v>116</v>
      </c>
      <c r="F115" s="151" t="s">
        <v>866</v>
      </c>
      <c r="G115" s="142">
        <v>93300</v>
      </c>
      <c r="H115" s="142" t="s">
        <v>859</v>
      </c>
    </row>
    <row r="116" spans="2:8" ht="30" customHeight="1">
      <c r="B116" s="144"/>
      <c r="C116" s="140" t="s">
        <v>867</v>
      </c>
      <c r="D116" s="140" t="s">
        <v>868</v>
      </c>
      <c r="E116" s="141" t="s">
        <v>703</v>
      </c>
      <c r="F116" s="151" t="s">
        <v>869</v>
      </c>
      <c r="G116" s="146" t="s">
        <v>672</v>
      </c>
      <c r="H116" s="140" t="s">
        <v>870</v>
      </c>
    </row>
    <row r="117" spans="2:8" ht="30" customHeight="1">
      <c r="B117" s="144"/>
      <c r="C117" s="140" t="s">
        <v>871</v>
      </c>
      <c r="D117" s="140" t="s">
        <v>872</v>
      </c>
      <c r="E117" s="141" t="s">
        <v>703</v>
      </c>
      <c r="F117" s="151" t="s">
        <v>873</v>
      </c>
      <c r="G117" s="142">
        <v>6000</v>
      </c>
      <c r="H117" s="140" t="s">
        <v>801</v>
      </c>
    </row>
    <row r="118" spans="2:8" ht="30" customHeight="1">
      <c r="B118" s="144"/>
      <c r="C118" s="140" t="s">
        <v>874</v>
      </c>
      <c r="D118" s="140" t="s">
        <v>875</v>
      </c>
      <c r="E118" s="145" t="s">
        <v>116</v>
      </c>
      <c r="F118" s="151" t="s">
        <v>876</v>
      </c>
      <c r="G118" s="146" t="s">
        <v>672</v>
      </c>
      <c r="H118" s="140" t="s">
        <v>877</v>
      </c>
    </row>
    <row r="119" spans="2:8" ht="30" customHeight="1">
      <c r="B119" s="144"/>
      <c r="C119" s="140" t="s">
        <v>874</v>
      </c>
      <c r="D119" s="140" t="s">
        <v>878</v>
      </c>
      <c r="E119" s="145" t="s">
        <v>116</v>
      </c>
      <c r="F119" s="151" t="s">
        <v>879</v>
      </c>
      <c r="G119" s="146" t="s">
        <v>672</v>
      </c>
      <c r="H119" s="140" t="s">
        <v>877</v>
      </c>
    </row>
    <row r="120" spans="2:8" ht="30" customHeight="1">
      <c r="B120" s="144"/>
      <c r="C120" s="140" t="s">
        <v>874</v>
      </c>
      <c r="D120" s="140" t="s">
        <v>875</v>
      </c>
      <c r="E120" s="145" t="s">
        <v>116</v>
      </c>
      <c r="F120" s="151" t="s">
        <v>880</v>
      </c>
      <c r="G120" s="146" t="s">
        <v>672</v>
      </c>
      <c r="H120" s="140" t="s">
        <v>877</v>
      </c>
    </row>
    <row r="121" spans="2:8" ht="30" customHeight="1">
      <c r="B121" s="144"/>
      <c r="C121" s="140" t="s">
        <v>874</v>
      </c>
      <c r="D121" s="150" t="s">
        <v>881</v>
      </c>
      <c r="E121" s="145" t="s">
        <v>116</v>
      </c>
      <c r="F121" s="151" t="s">
        <v>882</v>
      </c>
      <c r="G121" s="146" t="s">
        <v>672</v>
      </c>
      <c r="H121" s="140" t="s">
        <v>877</v>
      </c>
    </row>
    <row r="122" spans="2:8" ht="30" customHeight="1">
      <c r="B122" s="144"/>
      <c r="C122" s="140" t="s">
        <v>883</v>
      </c>
      <c r="D122" s="140" t="s">
        <v>884</v>
      </c>
      <c r="E122" s="145" t="s">
        <v>116</v>
      </c>
      <c r="F122" s="151" t="s">
        <v>885</v>
      </c>
      <c r="G122" s="146" t="s">
        <v>672</v>
      </c>
      <c r="H122" s="140" t="s">
        <v>886</v>
      </c>
    </row>
    <row r="123" spans="2:8" ht="30" customHeight="1">
      <c r="B123" s="144"/>
      <c r="C123" s="140" t="s">
        <v>887</v>
      </c>
      <c r="D123" s="140" t="s">
        <v>888</v>
      </c>
      <c r="E123" s="145" t="s">
        <v>116</v>
      </c>
      <c r="F123" s="151" t="s">
        <v>889</v>
      </c>
      <c r="G123" s="146" t="s">
        <v>672</v>
      </c>
      <c r="H123" s="140" t="s">
        <v>890</v>
      </c>
    </row>
    <row r="124" spans="2:8" ht="30" customHeight="1">
      <c r="B124" s="144"/>
      <c r="C124" s="140" t="s">
        <v>641</v>
      </c>
      <c r="D124" s="140" t="s">
        <v>811</v>
      </c>
      <c r="E124" s="141" t="s">
        <v>812</v>
      </c>
      <c r="F124" s="151" t="s">
        <v>891</v>
      </c>
      <c r="G124" s="142">
        <v>11220</v>
      </c>
      <c r="H124" s="140" t="s">
        <v>814</v>
      </c>
    </row>
    <row r="125" spans="2:8" ht="30" customHeight="1">
      <c r="B125" s="144"/>
      <c r="C125" s="140" t="s">
        <v>641</v>
      </c>
      <c r="D125" s="140" t="s">
        <v>892</v>
      </c>
      <c r="E125" s="141" t="s">
        <v>647</v>
      </c>
      <c r="F125" s="151" t="s">
        <v>891</v>
      </c>
      <c r="G125" s="142">
        <v>11220</v>
      </c>
      <c r="H125" s="140" t="s">
        <v>814</v>
      </c>
    </row>
    <row r="126" spans="2:8" ht="30" customHeight="1">
      <c r="B126" s="144"/>
      <c r="C126" s="140" t="s">
        <v>893</v>
      </c>
      <c r="D126" s="140" t="s">
        <v>894</v>
      </c>
      <c r="E126" s="145" t="s">
        <v>116</v>
      </c>
      <c r="F126" s="151" t="s">
        <v>895</v>
      </c>
      <c r="G126" s="146" t="s">
        <v>672</v>
      </c>
      <c r="H126" s="140" t="s">
        <v>896</v>
      </c>
    </row>
    <row r="127" spans="2:8" ht="30" customHeight="1">
      <c r="B127" s="144"/>
      <c r="C127" s="140" t="s">
        <v>897</v>
      </c>
      <c r="D127" s="140" t="s">
        <v>898</v>
      </c>
      <c r="E127" s="145" t="s">
        <v>116</v>
      </c>
      <c r="F127" s="160" t="s">
        <v>899</v>
      </c>
      <c r="G127" s="142">
        <v>134350</v>
      </c>
      <c r="H127" s="150" t="s">
        <v>900</v>
      </c>
    </row>
    <row r="128" spans="2:8" ht="30" customHeight="1">
      <c r="B128" s="144"/>
      <c r="C128" s="140" t="s">
        <v>901</v>
      </c>
      <c r="D128" s="140" t="s">
        <v>816</v>
      </c>
      <c r="E128" s="145" t="s">
        <v>116</v>
      </c>
      <c r="F128" s="151" t="s">
        <v>902</v>
      </c>
      <c r="G128" s="146" t="s">
        <v>672</v>
      </c>
      <c r="H128" s="140" t="s">
        <v>818</v>
      </c>
    </row>
    <row r="129" spans="2:8" ht="30" customHeight="1">
      <c r="B129" s="144"/>
      <c r="C129" s="140" t="s">
        <v>903</v>
      </c>
      <c r="D129" s="140" t="s">
        <v>904</v>
      </c>
      <c r="E129" s="141" t="s">
        <v>862</v>
      </c>
      <c r="F129" s="152" t="s">
        <v>905</v>
      </c>
      <c r="G129" s="142">
        <v>5800</v>
      </c>
      <c r="H129" s="140" t="s">
        <v>906</v>
      </c>
    </row>
    <row r="130" spans="2:8" ht="30" customHeight="1">
      <c r="B130" s="150"/>
      <c r="C130" s="140" t="s">
        <v>834</v>
      </c>
      <c r="D130" s="140" t="s">
        <v>835</v>
      </c>
      <c r="E130" s="145" t="s">
        <v>116</v>
      </c>
      <c r="F130" s="151" t="s">
        <v>907</v>
      </c>
      <c r="G130" s="146" t="s">
        <v>672</v>
      </c>
      <c r="H130" s="140" t="s">
        <v>908</v>
      </c>
    </row>
    <row r="131" spans="2:8" ht="30" customHeight="1">
      <c r="B131" s="150"/>
      <c r="C131" s="140" t="s">
        <v>909</v>
      </c>
      <c r="D131" s="140" t="s">
        <v>910</v>
      </c>
      <c r="E131" s="145" t="s">
        <v>116</v>
      </c>
      <c r="F131" s="152" t="s">
        <v>911</v>
      </c>
      <c r="G131" s="146" t="s">
        <v>672</v>
      </c>
      <c r="H131" s="150" t="s">
        <v>912</v>
      </c>
    </row>
    <row r="132" spans="2:8" ht="30" customHeight="1">
      <c r="B132" s="144"/>
      <c r="C132" s="140" t="s">
        <v>834</v>
      </c>
      <c r="D132" s="140" t="s">
        <v>913</v>
      </c>
      <c r="E132" s="145" t="s">
        <v>116</v>
      </c>
      <c r="F132" s="151" t="s">
        <v>914</v>
      </c>
      <c r="G132" s="146" t="s">
        <v>672</v>
      </c>
      <c r="H132" s="140" t="s">
        <v>908</v>
      </c>
    </row>
    <row r="133" spans="2:8" ht="30" customHeight="1">
      <c r="B133" s="144"/>
      <c r="C133" s="140" t="s">
        <v>915</v>
      </c>
      <c r="D133" s="154" t="s">
        <v>916</v>
      </c>
      <c r="E133" s="145" t="s">
        <v>917</v>
      </c>
      <c r="F133" s="151" t="s">
        <v>918</v>
      </c>
      <c r="G133" s="146" t="s">
        <v>672</v>
      </c>
      <c r="H133" s="150" t="s">
        <v>919</v>
      </c>
    </row>
    <row r="134" spans="2:8" ht="30" customHeight="1">
      <c r="B134" s="144"/>
      <c r="C134" s="140" t="s">
        <v>920</v>
      </c>
      <c r="D134" s="140" t="s">
        <v>921</v>
      </c>
      <c r="E134" s="145" t="s">
        <v>116</v>
      </c>
      <c r="F134" s="151" t="s">
        <v>922</v>
      </c>
      <c r="G134" s="142">
        <v>11000</v>
      </c>
      <c r="H134" s="140" t="s">
        <v>923</v>
      </c>
    </row>
    <row r="135" spans="2:8" ht="30" customHeight="1">
      <c r="B135" s="144"/>
      <c r="C135" s="140" t="s">
        <v>924</v>
      </c>
      <c r="D135" s="140" t="s">
        <v>904</v>
      </c>
      <c r="E135" s="141" t="s">
        <v>647</v>
      </c>
      <c r="F135" s="152" t="s">
        <v>925</v>
      </c>
      <c r="G135" s="142">
        <v>5800</v>
      </c>
      <c r="H135" s="140" t="s">
        <v>906</v>
      </c>
    </row>
    <row r="136" spans="2:8" ht="30" customHeight="1">
      <c r="B136" s="144"/>
      <c r="C136" s="140" t="s">
        <v>926</v>
      </c>
      <c r="D136" s="140" t="s">
        <v>927</v>
      </c>
      <c r="E136" s="145" t="s">
        <v>116</v>
      </c>
      <c r="F136" s="151" t="s">
        <v>928</v>
      </c>
      <c r="G136" s="142">
        <v>5760</v>
      </c>
      <c r="H136" s="140" t="s">
        <v>929</v>
      </c>
    </row>
    <row r="137" spans="2:8" ht="30" customHeight="1">
      <c r="B137" s="144"/>
      <c r="C137" s="140" t="s">
        <v>930</v>
      </c>
      <c r="D137" s="140" t="s">
        <v>931</v>
      </c>
      <c r="E137" s="141" t="s">
        <v>932</v>
      </c>
      <c r="F137" s="151" t="s">
        <v>933</v>
      </c>
      <c r="G137" s="142">
        <v>2800</v>
      </c>
      <c r="H137" s="140" t="s">
        <v>823</v>
      </c>
    </row>
    <row r="138" spans="2:8" ht="30" customHeight="1">
      <c r="B138" s="144"/>
      <c r="C138" s="140" t="s">
        <v>934</v>
      </c>
      <c r="D138" s="140" t="s">
        <v>935</v>
      </c>
      <c r="E138" s="141" t="s">
        <v>936</v>
      </c>
      <c r="F138" s="151" t="s">
        <v>937</v>
      </c>
      <c r="G138" s="142">
        <v>2640</v>
      </c>
      <c r="H138" s="140" t="s">
        <v>938</v>
      </c>
    </row>
    <row r="139" spans="2:8" ht="30" customHeight="1">
      <c r="B139" s="155"/>
      <c r="C139" s="156" t="s">
        <v>887</v>
      </c>
      <c r="D139" s="156" t="s">
        <v>888</v>
      </c>
      <c r="E139" s="141" t="s">
        <v>116</v>
      </c>
      <c r="F139" s="157" t="s">
        <v>889</v>
      </c>
      <c r="G139" s="146" t="s">
        <v>672</v>
      </c>
      <c r="H139" s="140" t="s">
        <v>890</v>
      </c>
    </row>
    <row r="140" spans="2:8" ht="30" customHeight="1">
      <c r="B140" s="147" t="s">
        <v>697</v>
      </c>
      <c r="C140" s="176"/>
      <c r="D140" s="177"/>
      <c r="E140" s="177"/>
      <c r="F140" s="178"/>
      <c r="G140" s="148">
        <f>SUM(G115:G139)</f>
        <v>289890</v>
      </c>
      <c r="H140" s="140"/>
    </row>
    <row r="141" spans="2:8" ht="30" customHeight="1">
      <c r="B141" s="185"/>
      <c r="C141" s="186"/>
      <c r="D141" s="186"/>
      <c r="E141" s="186"/>
      <c r="F141" s="186"/>
      <c r="G141" s="186"/>
      <c r="H141" s="187"/>
    </row>
    <row r="142" spans="2:8" ht="30" customHeight="1">
      <c r="B142" s="188" t="s">
        <v>939</v>
      </c>
      <c r="C142" s="189"/>
      <c r="D142" s="189"/>
      <c r="E142" s="189"/>
      <c r="F142" s="189"/>
      <c r="G142" s="189"/>
      <c r="H142" s="190"/>
    </row>
    <row r="143" spans="2:8" ht="30" customHeight="1">
      <c r="B143" s="191"/>
      <c r="C143" s="192"/>
      <c r="D143" s="192"/>
      <c r="E143" s="192"/>
      <c r="F143" s="192"/>
      <c r="G143" s="192"/>
      <c r="H143" s="193"/>
    </row>
    <row r="144" spans="2:8" ht="30" customHeight="1">
      <c r="B144" s="137"/>
      <c r="C144" s="137" t="s">
        <v>635</v>
      </c>
      <c r="D144" s="137" t="s">
        <v>636</v>
      </c>
      <c r="E144" s="138" t="s">
        <v>637</v>
      </c>
      <c r="F144" s="137" t="s">
        <v>638</v>
      </c>
      <c r="G144" s="138" t="s">
        <v>639</v>
      </c>
      <c r="H144" s="137" t="s">
        <v>640</v>
      </c>
    </row>
    <row r="145" spans="2:8" ht="30" customHeight="1">
      <c r="B145" s="185"/>
      <c r="C145" s="186"/>
      <c r="D145" s="186"/>
      <c r="E145" s="186"/>
      <c r="F145" s="186"/>
      <c r="G145" s="186"/>
      <c r="H145" s="187"/>
    </row>
    <row r="146" spans="2:8" ht="30" customHeight="1">
      <c r="B146" s="140"/>
      <c r="C146" s="140" t="s">
        <v>940</v>
      </c>
      <c r="D146" s="140" t="s">
        <v>941</v>
      </c>
      <c r="E146" s="141" t="s">
        <v>942</v>
      </c>
      <c r="F146" s="151" t="s">
        <v>943</v>
      </c>
      <c r="G146" s="146" t="s">
        <v>944</v>
      </c>
      <c r="H146" s="140" t="s">
        <v>945</v>
      </c>
    </row>
    <row r="147" spans="2:8" ht="30" customHeight="1">
      <c r="B147" s="140"/>
      <c r="C147" s="140" t="s">
        <v>946</v>
      </c>
      <c r="D147" s="140" t="s">
        <v>947</v>
      </c>
      <c r="E147" s="141" t="s">
        <v>948</v>
      </c>
      <c r="F147" s="151" t="s">
        <v>949</v>
      </c>
      <c r="G147" s="143">
        <v>21600</v>
      </c>
      <c r="H147" s="140" t="s">
        <v>950</v>
      </c>
    </row>
    <row r="148" spans="2:8" ht="30" customHeight="1">
      <c r="B148" s="144"/>
      <c r="C148" s="140" t="s">
        <v>951</v>
      </c>
      <c r="D148" s="140" t="s">
        <v>952</v>
      </c>
      <c r="E148" s="141" t="s">
        <v>862</v>
      </c>
      <c r="F148" s="152" t="s">
        <v>953</v>
      </c>
      <c r="G148" s="143">
        <v>5800</v>
      </c>
      <c r="H148" s="140" t="s">
        <v>954</v>
      </c>
    </row>
    <row r="149" spans="2:8" ht="30" customHeight="1">
      <c r="B149" s="144"/>
      <c r="C149" s="140" t="s">
        <v>955</v>
      </c>
      <c r="D149" s="140" t="s">
        <v>956</v>
      </c>
      <c r="E149" s="141" t="s">
        <v>957</v>
      </c>
      <c r="F149" s="151" t="s">
        <v>958</v>
      </c>
      <c r="G149" s="143">
        <v>3600</v>
      </c>
      <c r="H149" s="140" t="s">
        <v>959</v>
      </c>
    </row>
    <row r="150" spans="2:8" ht="30" customHeight="1">
      <c r="B150" s="144"/>
      <c r="C150" s="140" t="s">
        <v>960</v>
      </c>
      <c r="D150" s="140" t="s">
        <v>898</v>
      </c>
      <c r="E150" s="141" t="s">
        <v>116</v>
      </c>
      <c r="F150" s="158" t="s">
        <v>961</v>
      </c>
      <c r="G150" s="143">
        <v>167940</v>
      </c>
      <c r="H150" s="140" t="s">
        <v>900</v>
      </c>
    </row>
    <row r="151" spans="2:8" ht="30" customHeight="1">
      <c r="B151" s="144"/>
      <c r="C151" s="140" t="s">
        <v>962</v>
      </c>
      <c r="D151" s="140" t="s">
        <v>952</v>
      </c>
      <c r="E151" s="141" t="s">
        <v>963</v>
      </c>
      <c r="F151" s="152" t="s">
        <v>964</v>
      </c>
      <c r="G151" s="143">
        <v>8700</v>
      </c>
      <c r="H151" s="140" t="s">
        <v>954</v>
      </c>
    </row>
    <row r="152" spans="2:8" ht="30" customHeight="1">
      <c r="B152" s="144"/>
      <c r="C152" s="140" t="s">
        <v>965</v>
      </c>
      <c r="D152" s="140" t="s">
        <v>966</v>
      </c>
      <c r="E152" s="141" t="s">
        <v>821</v>
      </c>
      <c r="F152" s="152" t="s">
        <v>967</v>
      </c>
      <c r="G152" s="143">
        <v>364000</v>
      </c>
      <c r="H152" s="140" t="s">
        <v>968</v>
      </c>
    </row>
    <row r="153" spans="2:8" ht="30" customHeight="1">
      <c r="B153" s="144"/>
      <c r="C153" s="140" t="s">
        <v>969</v>
      </c>
      <c r="D153" s="140" t="s">
        <v>970</v>
      </c>
      <c r="E153" s="141" t="s">
        <v>971</v>
      </c>
      <c r="F153" s="151" t="s">
        <v>972</v>
      </c>
      <c r="G153" s="143">
        <v>21600</v>
      </c>
      <c r="H153" s="140" t="s">
        <v>973</v>
      </c>
    </row>
    <row r="154" spans="2:8" ht="30" customHeight="1">
      <c r="B154" s="144"/>
      <c r="C154" s="140" t="s">
        <v>806</v>
      </c>
      <c r="D154" s="140" t="s">
        <v>974</v>
      </c>
      <c r="E154" s="141" t="s">
        <v>808</v>
      </c>
      <c r="F154" s="152" t="s">
        <v>809</v>
      </c>
      <c r="G154" s="146" t="s">
        <v>672</v>
      </c>
      <c r="H154" s="140" t="s">
        <v>810</v>
      </c>
    </row>
    <row r="155" spans="2:8" ht="30" customHeight="1">
      <c r="B155" s="144"/>
      <c r="C155" s="140" t="s">
        <v>975</v>
      </c>
      <c r="D155" s="140" t="s">
        <v>976</v>
      </c>
      <c r="E155" s="141" t="s">
        <v>667</v>
      </c>
      <c r="F155" s="158" t="s">
        <v>977</v>
      </c>
      <c r="G155" s="143">
        <v>22440</v>
      </c>
      <c r="H155" s="140" t="s">
        <v>649</v>
      </c>
    </row>
    <row r="156" spans="2:8" ht="30" customHeight="1">
      <c r="B156" s="144"/>
      <c r="C156" s="140" t="s">
        <v>978</v>
      </c>
      <c r="D156" s="140" t="s">
        <v>979</v>
      </c>
      <c r="E156" s="141" t="s">
        <v>116</v>
      </c>
      <c r="F156" s="152" t="s">
        <v>980</v>
      </c>
      <c r="G156" s="146" t="s">
        <v>672</v>
      </c>
      <c r="H156" s="140" t="s">
        <v>981</v>
      </c>
    </row>
    <row r="157" spans="2:8" ht="30" customHeight="1">
      <c r="B157" s="144"/>
      <c r="C157" s="154" t="s">
        <v>982</v>
      </c>
      <c r="D157" s="140" t="s">
        <v>983</v>
      </c>
      <c r="E157" s="141" t="s">
        <v>116</v>
      </c>
      <c r="F157" s="151" t="s">
        <v>984</v>
      </c>
      <c r="G157" s="146" t="s">
        <v>672</v>
      </c>
      <c r="H157" s="140" t="s">
        <v>985</v>
      </c>
    </row>
    <row r="158" spans="2:8" ht="30" customHeight="1">
      <c r="B158" s="144"/>
      <c r="C158" s="154" t="s">
        <v>986</v>
      </c>
      <c r="D158" s="140" t="s">
        <v>987</v>
      </c>
      <c r="E158" s="141" t="s">
        <v>116</v>
      </c>
      <c r="F158" s="151" t="s">
        <v>988</v>
      </c>
      <c r="G158" s="146" t="s">
        <v>672</v>
      </c>
      <c r="H158" s="140" t="s">
        <v>989</v>
      </c>
    </row>
    <row r="159" spans="2:8" ht="30" customHeight="1">
      <c r="B159" s="144"/>
      <c r="C159" s="140" t="s">
        <v>990</v>
      </c>
      <c r="D159" s="140" t="s">
        <v>991</v>
      </c>
      <c r="E159" s="141" t="s">
        <v>116</v>
      </c>
      <c r="F159" s="151" t="s">
        <v>992</v>
      </c>
      <c r="G159" s="146" t="s">
        <v>672</v>
      </c>
      <c r="H159" s="140" t="s">
        <v>993</v>
      </c>
    </row>
    <row r="160" spans="2:8" ht="30" customHeight="1">
      <c r="B160" s="144"/>
      <c r="C160" s="140" t="s">
        <v>994</v>
      </c>
      <c r="D160" s="140" t="s">
        <v>682</v>
      </c>
      <c r="E160" s="141" t="s">
        <v>995</v>
      </c>
      <c r="F160" s="151" t="s">
        <v>996</v>
      </c>
      <c r="G160" s="143">
        <v>33660</v>
      </c>
      <c r="H160" s="140" t="s">
        <v>649</v>
      </c>
    </row>
    <row r="161" spans="2:8" ht="30" customHeight="1">
      <c r="B161" s="140"/>
      <c r="C161" s="140" t="s">
        <v>997</v>
      </c>
      <c r="D161" s="140" t="s">
        <v>998</v>
      </c>
      <c r="E161" s="141" t="s">
        <v>999</v>
      </c>
      <c r="F161" s="158" t="s">
        <v>1000</v>
      </c>
      <c r="G161" s="146" t="s">
        <v>1001</v>
      </c>
      <c r="H161" s="140" t="s">
        <v>1002</v>
      </c>
    </row>
    <row r="162" spans="2:8" ht="30" customHeight="1">
      <c r="B162" s="144"/>
      <c r="C162" s="140" t="s">
        <v>969</v>
      </c>
      <c r="D162" s="140" t="s">
        <v>970</v>
      </c>
      <c r="E162" s="141" t="s">
        <v>1003</v>
      </c>
      <c r="F162" s="151" t="s">
        <v>972</v>
      </c>
      <c r="G162" s="143">
        <v>21600</v>
      </c>
      <c r="H162" s="140" t="s">
        <v>973</v>
      </c>
    </row>
    <row r="163" spans="2:8" ht="30" customHeight="1">
      <c r="B163" s="140"/>
      <c r="C163" s="140" t="s">
        <v>1004</v>
      </c>
      <c r="D163" s="140" t="s">
        <v>1005</v>
      </c>
      <c r="E163" s="141" t="s">
        <v>1006</v>
      </c>
      <c r="F163" s="151" t="s">
        <v>1007</v>
      </c>
      <c r="G163" s="143">
        <v>516200</v>
      </c>
      <c r="H163" s="140" t="s">
        <v>1008</v>
      </c>
    </row>
    <row r="164" spans="2:8" ht="30" customHeight="1">
      <c r="B164" s="140"/>
      <c r="C164" s="140" t="s">
        <v>834</v>
      </c>
      <c r="D164" s="140" t="s">
        <v>1009</v>
      </c>
      <c r="E164" s="141" t="s">
        <v>116</v>
      </c>
      <c r="F164" s="151" t="s">
        <v>1010</v>
      </c>
      <c r="G164" s="146" t="s">
        <v>672</v>
      </c>
      <c r="H164" s="140" t="s">
        <v>1011</v>
      </c>
    </row>
    <row r="165" spans="2:8" ht="30" customHeight="1">
      <c r="B165" s="140"/>
      <c r="C165" s="140" t="s">
        <v>1012</v>
      </c>
      <c r="D165" s="140" t="s">
        <v>1013</v>
      </c>
      <c r="E165" s="141" t="s">
        <v>1014</v>
      </c>
      <c r="F165" s="152" t="s">
        <v>1015</v>
      </c>
      <c r="G165" s="143">
        <v>34800</v>
      </c>
      <c r="H165" s="140" t="s">
        <v>1016</v>
      </c>
    </row>
    <row r="166" spans="2:8" ht="30" customHeight="1">
      <c r="B166" s="140"/>
      <c r="C166" s="140" t="s">
        <v>1017</v>
      </c>
      <c r="D166" s="140" t="s">
        <v>1018</v>
      </c>
      <c r="E166" s="141" t="s">
        <v>821</v>
      </c>
      <c r="F166" s="151" t="s">
        <v>1019</v>
      </c>
      <c r="G166" s="146" t="s">
        <v>672</v>
      </c>
      <c r="H166" s="140" t="s">
        <v>1020</v>
      </c>
    </row>
    <row r="167" spans="2:8" ht="30" customHeight="1">
      <c r="B167" s="140"/>
      <c r="C167" s="140" t="s">
        <v>909</v>
      </c>
      <c r="D167" s="140" t="s">
        <v>1021</v>
      </c>
      <c r="E167" s="141" t="s">
        <v>116</v>
      </c>
      <c r="F167" s="152" t="s">
        <v>911</v>
      </c>
      <c r="G167" s="146" t="s">
        <v>672</v>
      </c>
      <c r="H167" s="140" t="s">
        <v>912</v>
      </c>
    </row>
    <row r="168" spans="2:8" ht="30" customHeight="1">
      <c r="B168" s="144"/>
      <c r="C168" s="140" t="s">
        <v>1022</v>
      </c>
      <c r="D168" s="140" t="s">
        <v>1023</v>
      </c>
      <c r="E168" s="141" t="s">
        <v>116</v>
      </c>
      <c r="F168" s="151" t="s">
        <v>1024</v>
      </c>
      <c r="G168" s="143">
        <v>71374</v>
      </c>
      <c r="H168" s="140" t="s">
        <v>900</v>
      </c>
    </row>
    <row r="169" spans="2:8" ht="30" customHeight="1">
      <c r="B169" s="144"/>
      <c r="C169" s="140" t="s">
        <v>1025</v>
      </c>
      <c r="D169" s="140" t="s">
        <v>1026</v>
      </c>
      <c r="E169" s="141" t="s">
        <v>1003</v>
      </c>
      <c r="F169" s="151" t="s">
        <v>1027</v>
      </c>
      <c r="G169" s="143">
        <v>38000</v>
      </c>
      <c r="H169" s="140" t="s">
        <v>1028</v>
      </c>
    </row>
    <row r="170" spans="2:8" ht="30" customHeight="1">
      <c r="B170" s="140"/>
      <c r="C170" s="140" t="s">
        <v>1029</v>
      </c>
      <c r="D170" s="140" t="s">
        <v>1030</v>
      </c>
      <c r="E170" s="141" t="s">
        <v>116</v>
      </c>
      <c r="F170" s="151" t="s">
        <v>1031</v>
      </c>
      <c r="G170" s="146" t="s">
        <v>672</v>
      </c>
      <c r="H170" s="140" t="s">
        <v>1032</v>
      </c>
    </row>
    <row r="171" spans="2:8" ht="30" customHeight="1">
      <c r="B171" s="140"/>
      <c r="C171" s="140" t="s">
        <v>1033</v>
      </c>
      <c r="D171" s="140" t="s">
        <v>1034</v>
      </c>
      <c r="E171" s="141" t="s">
        <v>116</v>
      </c>
      <c r="F171" s="151" t="s">
        <v>1035</v>
      </c>
      <c r="G171" s="146" t="s">
        <v>672</v>
      </c>
      <c r="H171" s="140" t="s">
        <v>1036</v>
      </c>
    </row>
    <row r="172" spans="2:8" ht="30" customHeight="1">
      <c r="B172" s="147" t="s">
        <v>697</v>
      </c>
      <c r="C172" s="176"/>
      <c r="D172" s="177"/>
      <c r="E172" s="177"/>
      <c r="F172" s="178"/>
      <c r="G172" s="148">
        <f>SUM(G147:G171)</f>
        <v>1331314</v>
      </c>
      <c r="H172" s="140"/>
    </row>
    <row r="173" spans="2:8" ht="30" customHeight="1">
      <c r="B173" s="182"/>
      <c r="C173" s="183"/>
      <c r="D173" s="183"/>
      <c r="E173" s="183"/>
      <c r="F173" s="183"/>
      <c r="G173" s="183"/>
      <c r="H173" s="184"/>
    </row>
    <row r="174" spans="2:8" ht="30" customHeight="1">
      <c r="B174" s="176" t="s">
        <v>1037</v>
      </c>
      <c r="C174" s="177"/>
      <c r="D174" s="177"/>
      <c r="E174" s="177"/>
      <c r="F174" s="177"/>
      <c r="G174" s="177"/>
      <c r="H174" s="178"/>
    </row>
    <row r="175" spans="2:8" ht="30" customHeight="1">
      <c r="B175" s="179"/>
      <c r="C175" s="180"/>
      <c r="D175" s="180"/>
      <c r="E175" s="180"/>
      <c r="F175" s="180"/>
      <c r="G175" s="180"/>
      <c r="H175" s="181"/>
    </row>
    <row r="176" spans="2:8" ht="30" customHeight="1">
      <c r="B176" s="138"/>
      <c r="C176" s="138" t="s">
        <v>635</v>
      </c>
      <c r="D176" s="138" t="s">
        <v>636</v>
      </c>
      <c r="E176" s="138" t="s">
        <v>637</v>
      </c>
      <c r="F176" s="138" t="s">
        <v>638</v>
      </c>
      <c r="G176" s="138" t="s">
        <v>639</v>
      </c>
      <c r="H176" s="138" t="s">
        <v>640</v>
      </c>
    </row>
    <row r="177" spans="2:8" ht="30" customHeight="1">
      <c r="B177" s="182"/>
      <c r="C177" s="183"/>
      <c r="D177" s="183"/>
      <c r="E177" s="183"/>
      <c r="F177" s="183"/>
      <c r="G177" s="183"/>
      <c r="H177" s="184"/>
    </row>
    <row r="178" spans="2:8" ht="30" customHeight="1">
      <c r="B178" s="144"/>
      <c r="C178" s="140" t="s">
        <v>897</v>
      </c>
      <c r="D178" s="140" t="s">
        <v>898</v>
      </c>
      <c r="E178" s="141" t="s">
        <v>116</v>
      </c>
      <c r="F178" s="151" t="s">
        <v>1038</v>
      </c>
      <c r="G178" s="143">
        <v>167940</v>
      </c>
      <c r="H178" s="140" t="s">
        <v>900</v>
      </c>
    </row>
    <row r="179" spans="2:8" ht="30" customHeight="1">
      <c r="B179" s="144"/>
      <c r="C179" s="140" t="s">
        <v>1039</v>
      </c>
      <c r="D179" s="140" t="s">
        <v>1040</v>
      </c>
      <c r="E179" s="141" t="s">
        <v>116</v>
      </c>
      <c r="F179" s="151" t="s">
        <v>1041</v>
      </c>
      <c r="G179" s="146" t="s">
        <v>672</v>
      </c>
      <c r="H179" s="140" t="s">
        <v>1042</v>
      </c>
    </row>
    <row r="180" spans="2:8" ht="30" customHeight="1">
      <c r="B180" s="140"/>
      <c r="C180" s="140" t="s">
        <v>1043</v>
      </c>
      <c r="D180" s="140" t="s">
        <v>1044</v>
      </c>
      <c r="E180" s="141" t="s">
        <v>995</v>
      </c>
      <c r="F180" s="151" t="s">
        <v>1045</v>
      </c>
      <c r="G180" s="143">
        <v>33660</v>
      </c>
      <c r="H180" s="140" t="s">
        <v>649</v>
      </c>
    </row>
    <row r="181" spans="2:8" ht="30" customHeight="1">
      <c r="B181" s="140"/>
      <c r="C181" s="140" t="s">
        <v>1033</v>
      </c>
      <c r="D181" s="140" t="s">
        <v>1046</v>
      </c>
      <c r="E181" s="141" t="s">
        <v>116</v>
      </c>
      <c r="F181" s="151" t="s">
        <v>1047</v>
      </c>
      <c r="G181" s="146" t="s">
        <v>672</v>
      </c>
      <c r="H181" s="140" t="s">
        <v>1036</v>
      </c>
    </row>
    <row r="182" spans="2:8" ht="30" customHeight="1">
      <c r="B182" s="147" t="s">
        <v>697</v>
      </c>
      <c r="C182" s="176"/>
      <c r="D182" s="177"/>
      <c r="E182" s="177"/>
      <c r="F182" s="178"/>
      <c r="G182" s="148">
        <f>SUM(G178:G181)</f>
        <v>201600</v>
      </c>
      <c r="H182" s="140"/>
    </row>
    <row r="183" spans="2:8" ht="30" customHeight="1">
      <c r="B183" s="68"/>
      <c r="C183" s="68"/>
      <c r="D183" s="68"/>
      <c r="E183" s="68"/>
      <c r="F183" s="68"/>
      <c r="G183" s="68"/>
      <c r="H183" s="68"/>
    </row>
    <row r="184" spans="2:8" ht="30" customHeight="1">
      <c r="B184" s="68"/>
      <c r="C184" s="68"/>
      <c r="D184" s="68"/>
      <c r="E184" s="68"/>
      <c r="F184" s="68"/>
      <c r="G184" s="68"/>
      <c r="H184" s="68"/>
    </row>
    <row r="185" spans="2:8" ht="30" customHeight="1">
      <c r="B185" s="68"/>
      <c r="C185" s="68"/>
      <c r="D185" s="68"/>
      <c r="E185" s="68"/>
      <c r="F185" s="68"/>
      <c r="G185" s="68"/>
      <c r="H185" s="68"/>
    </row>
    <row r="186" spans="2:8" ht="30" customHeight="1">
      <c r="B186" s="68"/>
      <c r="C186" s="68"/>
      <c r="D186" s="68"/>
      <c r="E186" s="68"/>
      <c r="F186" s="68"/>
      <c r="G186" s="68"/>
      <c r="H186" s="68"/>
    </row>
    <row r="187" spans="2:8" ht="30" customHeight="1">
      <c r="B187" s="68"/>
      <c r="C187" s="68"/>
      <c r="D187" s="68"/>
      <c r="E187" s="68"/>
      <c r="F187" s="68"/>
      <c r="G187" s="68"/>
      <c r="H187" s="68"/>
    </row>
    <row r="188" spans="2:8" ht="30" customHeight="1">
      <c r="B188" s="68"/>
      <c r="C188" s="68"/>
      <c r="D188" s="68"/>
      <c r="E188" s="68"/>
      <c r="F188" s="68"/>
      <c r="G188" s="68"/>
      <c r="H188" s="68"/>
    </row>
    <row r="189" spans="2:8" ht="30" customHeight="1">
      <c r="B189" s="68"/>
      <c r="C189" s="68"/>
      <c r="D189" s="68"/>
      <c r="E189" s="68"/>
      <c r="F189" s="68"/>
      <c r="G189" s="68"/>
      <c r="H189" s="68"/>
    </row>
    <row r="190" spans="2:8" ht="30" customHeight="1">
      <c r="B190" s="68"/>
      <c r="C190" s="68"/>
      <c r="D190" s="68"/>
      <c r="E190" s="68"/>
      <c r="F190" s="68"/>
      <c r="G190" s="68"/>
      <c r="H190" s="68"/>
    </row>
    <row r="191" spans="2:8" ht="30" customHeight="1">
      <c r="B191" s="68"/>
      <c r="C191" s="68"/>
      <c r="D191" s="68"/>
      <c r="E191" s="68"/>
      <c r="F191" s="68"/>
      <c r="G191" s="68"/>
      <c r="H191" s="68"/>
    </row>
    <row r="192" spans="2:8" ht="30" customHeight="1">
      <c r="B192" s="68"/>
      <c r="C192" s="68"/>
      <c r="D192" s="68"/>
      <c r="E192" s="68"/>
      <c r="F192" s="68"/>
      <c r="G192" s="68"/>
      <c r="H192" s="68"/>
    </row>
    <row r="193" spans="2:8" ht="30" customHeight="1">
      <c r="B193" s="68"/>
      <c r="C193" s="68"/>
      <c r="D193" s="68"/>
      <c r="E193" s="68"/>
      <c r="F193" s="68"/>
      <c r="G193" s="68"/>
      <c r="H193" s="68"/>
    </row>
    <row r="194" spans="2:8" ht="30" customHeight="1">
      <c r="B194" s="68"/>
      <c r="C194" s="68"/>
      <c r="D194" s="68"/>
      <c r="E194" s="68"/>
      <c r="F194" s="68"/>
      <c r="G194" s="68"/>
      <c r="H194" s="68"/>
    </row>
    <row r="195" spans="2:8" ht="30" customHeight="1">
      <c r="B195" s="68"/>
      <c r="C195" s="68"/>
      <c r="D195" s="68"/>
      <c r="E195" s="68"/>
      <c r="F195" s="68"/>
      <c r="G195" s="68"/>
      <c r="H195" s="68"/>
    </row>
    <row r="196" spans="2:8" ht="30" customHeight="1">
      <c r="B196" s="68"/>
      <c r="C196" s="68"/>
      <c r="D196" s="68"/>
      <c r="E196" s="68"/>
      <c r="F196" s="68"/>
      <c r="G196" s="68"/>
      <c r="H196" s="68"/>
    </row>
    <row r="197" spans="2:8" ht="30" customHeight="1">
      <c r="B197" s="68"/>
      <c r="C197" s="68"/>
      <c r="D197" s="68"/>
      <c r="E197" s="68"/>
      <c r="F197" s="68"/>
      <c r="G197" s="68"/>
      <c r="H197" s="68"/>
    </row>
    <row r="198" spans="2:8" ht="30" customHeight="1">
      <c r="B198" s="68"/>
      <c r="C198" s="68"/>
      <c r="D198" s="68"/>
      <c r="E198" s="68"/>
      <c r="F198" s="68"/>
      <c r="G198" s="68"/>
      <c r="H198" s="68"/>
    </row>
    <row r="199" spans="2:8" ht="30" customHeight="1">
      <c r="B199" s="68"/>
      <c r="C199" s="68"/>
      <c r="D199" s="68"/>
      <c r="E199" s="68"/>
      <c r="F199" s="68"/>
      <c r="G199" s="68"/>
      <c r="H199" s="68"/>
    </row>
    <row r="200" spans="2:8" ht="30" customHeight="1">
      <c r="B200" s="68"/>
      <c r="C200" s="68"/>
      <c r="D200" s="68"/>
      <c r="E200" s="68"/>
      <c r="F200" s="68"/>
      <c r="G200" s="68"/>
      <c r="H200" s="68"/>
    </row>
    <row r="201" spans="2:8" ht="30" customHeight="1">
      <c r="B201" s="68"/>
      <c r="C201" s="68"/>
      <c r="D201" s="68"/>
      <c r="E201" s="68"/>
      <c r="F201" s="68"/>
      <c r="G201" s="68"/>
      <c r="H201" s="68"/>
    </row>
    <row r="202" spans="2:8" ht="30" customHeight="1">
      <c r="B202" s="68"/>
      <c r="C202" s="68"/>
      <c r="D202" s="68"/>
      <c r="E202" s="68"/>
      <c r="F202" s="68"/>
      <c r="G202" s="68"/>
      <c r="H202" s="68"/>
    </row>
    <row r="203" spans="2:8" ht="30" customHeight="1">
      <c r="B203" s="68"/>
      <c r="C203" s="68"/>
      <c r="D203" s="68"/>
      <c r="E203" s="68"/>
      <c r="F203" s="68"/>
      <c r="G203" s="68"/>
      <c r="H203" s="68"/>
    </row>
    <row r="204" spans="2:8" ht="30" customHeight="1">
      <c r="B204" s="68"/>
      <c r="C204" s="68"/>
      <c r="D204" s="68"/>
      <c r="E204" s="68"/>
      <c r="F204" s="68"/>
      <c r="G204" s="68"/>
      <c r="H204" s="68"/>
    </row>
    <row r="205" spans="2:8" ht="30" customHeight="1">
      <c r="B205" s="68"/>
      <c r="C205" s="68"/>
      <c r="D205" s="68"/>
      <c r="E205" s="68"/>
      <c r="F205" s="68"/>
      <c r="G205" s="68"/>
      <c r="H205" s="68"/>
    </row>
    <row r="206" spans="2:8" ht="30" customHeight="1">
      <c r="B206" s="68"/>
      <c r="C206" s="68"/>
      <c r="D206" s="68"/>
      <c r="E206" s="68"/>
      <c r="F206" s="68"/>
      <c r="G206" s="68"/>
      <c r="H206" s="68"/>
    </row>
    <row r="207" spans="2:8" ht="30" customHeight="1">
      <c r="B207" s="68"/>
      <c r="C207" s="68"/>
      <c r="D207" s="68"/>
      <c r="E207" s="68"/>
      <c r="F207" s="68"/>
      <c r="G207" s="68"/>
      <c r="H207" s="68"/>
    </row>
    <row r="208" spans="2:8" ht="30" customHeight="1">
      <c r="B208" s="68"/>
      <c r="C208" s="68"/>
      <c r="D208" s="68"/>
      <c r="E208" s="68"/>
      <c r="F208" s="68"/>
      <c r="G208" s="68"/>
      <c r="H208" s="68"/>
    </row>
    <row r="209" spans="2:8" ht="30" customHeight="1">
      <c r="B209" s="68"/>
      <c r="C209" s="68"/>
      <c r="D209" s="68"/>
      <c r="E209" s="68"/>
      <c r="F209" s="68"/>
      <c r="G209" s="68"/>
      <c r="H209" s="68"/>
    </row>
    <row r="210" spans="2:8" ht="30" customHeight="1">
      <c r="B210" s="68"/>
      <c r="C210" s="68"/>
      <c r="D210" s="68"/>
      <c r="E210" s="68"/>
      <c r="F210" s="68"/>
      <c r="G210" s="68"/>
      <c r="H210" s="68"/>
    </row>
    <row r="211" spans="2:8" ht="30" customHeight="1">
      <c r="B211" s="68"/>
      <c r="C211" s="68"/>
      <c r="D211" s="68"/>
      <c r="E211" s="68"/>
      <c r="F211" s="68"/>
      <c r="G211" s="68"/>
      <c r="H211" s="68"/>
    </row>
    <row r="212" spans="2:8" ht="30" customHeight="1">
      <c r="B212" s="68"/>
      <c r="C212" s="68"/>
      <c r="D212" s="68"/>
      <c r="E212" s="68"/>
      <c r="F212" s="68"/>
      <c r="G212" s="68"/>
      <c r="H212" s="68"/>
    </row>
    <row r="213" spans="2:8" ht="30" customHeight="1">
      <c r="B213" s="68"/>
      <c r="C213" s="68"/>
      <c r="D213" s="68"/>
      <c r="E213" s="68"/>
      <c r="F213" s="68"/>
      <c r="G213" s="68"/>
      <c r="H213" s="68"/>
    </row>
    <row r="214" spans="2:8" ht="30" customHeight="1">
      <c r="B214" s="68"/>
      <c r="C214" s="68"/>
      <c r="D214" s="68"/>
      <c r="E214" s="68"/>
      <c r="F214" s="68"/>
      <c r="G214" s="68"/>
      <c r="H214" s="68"/>
    </row>
    <row r="215" spans="2:8" ht="30" customHeight="1">
      <c r="B215" s="68"/>
      <c r="C215" s="68"/>
      <c r="D215" s="68"/>
      <c r="E215" s="68"/>
      <c r="F215" s="68"/>
      <c r="G215" s="68"/>
      <c r="H215" s="68"/>
    </row>
    <row r="216" spans="2:8" ht="30" customHeight="1">
      <c r="B216" s="68"/>
      <c r="C216" s="68"/>
      <c r="D216" s="68"/>
      <c r="E216" s="68"/>
      <c r="F216" s="68"/>
      <c r="G216" s="68"/>
      <c r="H216" s="68"/>
    </row>
    <row r="217" spans="2:8" ht="30" customHeight="1">
      <c r="B217" s="68"/>
      <c r="C217" s="68"/>
      <c r="D217" s="68"/>
      <c r="E217" s="68"/>
      <c r="F217" s="68"/>
      <c r="G217" s="68"/>
      <c r="H217" s="68"/>
    </row>
    <row r="218" spans="2:8" ht="30" customHeight="1">
      <c r="B218" s="68"/>
      <c r="C218" s="68"/>
      <c r="D218" s="68"/>
      <c r="E218" s="68"/>
      <c r="F218" s="68"/>
      <c r="G218" s="68"/>
      <c r="H218" s="68"/>
    </row>
    <row r="219" spans="2:8" ht="30" customHeight="1">
      <c r="B219" s="68"/>
      <c r="C219" s="68"/>
      <c r="D219" s="68"/>
      <c r="E219" s="68"/>
      <c r="F219" s="68"/>
      <c r="G219" s="68"/>
      <c r="H219" s="68"/>
    </row>
    <row r="220" spans="2:8" ht="30" customHeight="1">
      <c r="B220" s="68"/>
      <c r="C220" s="68"/>
      <c r="D220" s="68"/>
      <c r="E220" s="68"/>
      <c r="F220" s="68"/>
      <c r="G220" s="68"/>
      <c r="H220" s="68"/>
    </row>
    <row r="221" spans="2:8" ht="30" customHeight="1">
      <c r="B221" s="68"/>
      <c r="C221" s="68"/>
      <c r="D221" s="68"/>
      <c r="E221" s="68"/>
      <c r="F221" s="68"/>
      <c r="G221" s="68"/>
      <c r="H221" s="68"/>
    </row>
    <row r="222" spans="2:8" ht="30" customHeight="1">
      <c r="B222" s="68"/>
      <c r="C222" s="68"/>
      <c r="D222" s="68"/>
      <c r="E222" s="68"/>
      <c r="F222" s="68"/>
      <c r="G222" s="68"/>
      <c r="H222" s="68"/>
    </row>
    <row r="223" spans="2:8" ht="30" customHeight="1">
      <c r="B223" s="68"/>
      <c r="C223" s="68"/>
      <c r="D223" s="68"/>
      <c r="E223" s="68"/>
      <c r="F223" s="68"/>
      <c r="G223" s="68"/>
      <c r="H223" s="68"/>
    </row>
    <row r="224" spans="2:8" ht="30" customHeight="1">
      <c r="B224" s="68"/>
      <c r="C224" s="68"/>
      <c r="D224" s="68"/>
      <c r="E224" s="68"/>
      <c r="F224" s="68"/>
      <c r="G224" s="68"/>
      <c r="H224" s="68"/>
    </row>
    <row r="225" spans="2:8" ht="30" customHeight="1">
      <c r="B225" s="68"/>
      <c r="C225" s="68"/>
      <c r="D225" s="68"/>
      <c r="E225" s="68"/>
      <c r="F225" s="68"/>
      <c r="G225" s="68"/>
      <c r="H225" s="68"/>
    </row>
    <row r="226" spans="2:8" ht="30" customHeight="1">
      <c r="B226" s="68"/>
      <c r="C226" s="68"/>
      <c r="D226" s="68"/>
      <c r="E226" s="68"/>
      <c r="F226" s="68"/>
      <c r="G226" s="68"/>
      <c r="H226" s="68"/>
    </row>
    <row r="227" spans="2:8" ht="30" customHeight="1">
      <c r="B227" s="68"/>
      <c r="C227" s="68"/>
      <c r="D227" s="68"/>
      <c r="E227" s="68"/>
      <c r="F227" s="68"/>
      <c r="G227" s="68"/>
      <c r="H227" s="68"/>
    </row>
    <row r="228" spans="2:8" ht="30" customHeight="1">
      <c r="B228" s="68"/>
      <c r="C228" s="68"/>
      <c r="D228" s="68"/>
      <c r="E228" s="68"/>
      <c r="F228" s="68"/>
      <c r="G228" s="68"/>
      <c r="H228" s="68"/>
    </row>
    <row r="229" spans="2:8" ht="30" customHeight="1">
      <c r="B229" s="68"/>
      <c r="C229" s="68"/>
      <c r="D229" s="68"/>
      <c r="E229" s="68"/>
      <c r="F229" s="68"/>
      <c r="G229" s="68"/>
      <c r="H229" s="68"/>
    </row>
    <row r="230" spans="2:8" ht="30" customHeight="1">
      <c r="B230" s="68"/>
      <c r="C230" s="68"/>
      <c r="D230" s="68"/>
      <c r="E230" s="68"/>
      <c r="F230" s="68"/>
      <c r="G230" s="68"/>
      <c r="H230" s="68"/>
    </row>
    <row r="231" spans="2:8" ht="30" customHeight="1">
      <c r="B231" s="68"/>
      <c r="C231" s="68"/>
      <c r="D231" s="68"/>
      <c r="E231" s="68"/>
      <c r="F231" s="68"/>
      <c r="G231" s="68"/>
      <c r="H231" s="68"/>
    </row>
    <row r="232" spans="2:8" ht="30" customHeight="1">
      <c r="B232" s="68"/>
      <c r="C232" s="68"/>
      <c r="D232" s="68"/>
      <c r="E232" s="68"/>
      <c r="F232" s="68"/>
      <c r="G232" s="68"/>
      <c r="H232" s="68"/>
    </row>
    <row r="233" spans="2:8" ht="30" customHeight="1">
      <c r="B233" s="68"/>
      <c r="C233" s="68"/>
      <c r="D233" s="68"/>
      <c r="E233" s="68"/>
      <c r="F233" s="68"/>
      <c r="G233" s="68"/>
      <c r="H233" s="68"/>
    </row>
    <row r="234" spans="2:8" ht="30" customHeight="1">
      <c r="B234" s="68"/>
      <c r="C234" s="68"/>
      <c r="D234" s="68"/>
      <c r="E234" s="68"/>
      <c r="F234" s="68"/>
      <c r="G234" s="68"/>
      <c r="H234" s="68"/>
    </row>
    <row r="235" spans="2:8" ht="30" customHeight="1">
      <c r="B235" s="68"/>
      <c r="C235" s="68"/>
      <c r="D235" s="68"/>
      <c r="E235" s="68"/>
      <c r="F235" s="68"/>
      <c r="G235" s="68"/>
      <c r="H235" s="68"/>
    </row>
    <row r="236" spans="2:8" ht="30" customHeight="1">
      <c r="B236" s="68"/>
      <c r="C236" s="68"/>
      <c r="D236" s="68"/>
      <c r="E236" s="68"/>
      <c r="F236" s="68"/>
      <c r="G236" s="68"/>
      <c r="H236" s="68"/>
    </row>
    <row r="237" spans="2:8" ht="30" customHeight="1">
      <c r="B237" s="68"/>
      <c r="C237" s="68"/>
      <c r="D237" s="68"/>
      <c r="E237" s="68"/>
      <c r="F237" s="68"/>
      <c r="G237" s="68"/>
      <c r="H237" s="68"/>
    </row>
    <row r="238" spans="2:8" ht="30" customHeight="1">
      <c r="B238" s="68"/>
      <c r="C238" s="68"/>
      <c r="D238" s="68"/>
      <c r="E238" s="68"/>
      <c r="F238" s="68"/>
      <c r="G238" s="68"/>
      <c r="H238" s="68"/>
    </row>
    <row r="239" spans="2:8" ht="30" customHeight="1">
      <c r="B239" s="68"/>
      <c r="C239" s="68"/>
      <c r="D239" s="68"/>
      <c r="E239" s="68"/>
      <c r="F239" s="68"/>
      <c r="G239" s="68"/>
      <c r="H239" s="68"/>
    </row>
    <row r="240" spans="2:8" ht="30" customHeight="1">
      <c r="B240" s="68"/>
      <c r="C240" s="68"/>
      <c r="D240" s="68"/>
      <c r="E240" s="68"/>
      <c r="F240" s="68"/>
      <c r="G240" s="68"/>
      <c r="H240" s="68"/>
    </row>
    <row r="241" spans="2:8" ht="30" customHeight="1">
      <c r="B241" s="68"/>
      <c r="C241" s="68"/>
      <c r="D241" s="68"/>
      <c r="E241" s="68"/>
      <c r="F241" s="68"/>
      <c r="G241" s="68"/>
      <c r="H241" s="68"/>
    </row>
    <row r="242" spans="2:8" ht="30" customHeight="1">
      <c r="B242" s="68"/>
      <c r="C242" s="68"/>
      <c r="D242" s="68"/>
      <c r="E242" s="68"/>
      <c r="F242" s="68"/>
      <c r="G242" s="68"/>
      <c r="H242" s="68"/>
    </row>
    <row r="243" spans="2:8" ht="30" customHeight="1">
      <c r="B243" s="68"/>
      <c r="C243" s="68"/>
      <c r="D243" s="68"/>
      <c r="E243" s="68"/>
      <c r="F243" s="68"/>
      <c r="G243" s="68"/>
      <c r="H243" s="68"/>
    </row>
    <row r="244" spans="2:8" ht="30" customHeight="1">
      <c r="B244" s="68"/>
      <c r="C244" s="68"/>
      <c r="D244" s="68"/>
      <c r="E244" s="68"/>
      <c r="F244" s="68"/>
      <c r="G244" s="68"/>
      <c r="H244" s="68"/>
    </row>
    <row r="245" spans="2:8" ht="30" customHeight="1">
      <c r="B245" s="68"/>
      <c r="C245" s="68"/>
      <c r="D245" s="68"/>
      <c r="E245" s="68"/>
      <c r="F245" s="68"/>
      <c r="G245" s="68"/>
      <c r="H245" s="68"/>
    </row>
    <row r="246" spans="2:8" ht="30" customHeight="1">
      <c r="B246" s="68"/>
      <c r="C246" s="68"/>
      <c r="D246" s="68"/>
      <c r="E246" s="68"/>
      <c r="F246" s="68"/>
      <c r="G246" s="68"/>
      <c r="H246" s="68"/>
    </row>
    <row r="247" spans="2:8" ht="30" customHeight="1">
      <c r="B247" s="68"/>
      <c r="C247" s="68"/>
      <c r="D247" s="68"/>
      <c r="E247" s="68"/>
      <c r="F247" s="68"/>
      <c r="G247" s="68"/>
      <c r="H247" s="68"/>
    </row>
    <row r="248" spans="2:8" ht="30" customHeight="1">
      <c r="B248" s="68"/>
      <c r="C248" s="68"/>
      <c r="D248" s="68"/>
      <c r="E248" s="68"/>
      <c r="F248" s="68"/>
      <c r="G248" s="68"/>
      <c r="H248" s="68"/>
    </row>
    <row r="249" spans="2:8" ht="30" customHeight="1">
      <c r="B249" s="68"/>
      <c r="C249" s="68"/>
      <c r="D249" s="68"/>
      <c r="E249" s="68"/>
      <c r="F249" s="68"/>
      <c r="G249" s="68"/>
      <c r="H249" s="68"/>
    </row>
    <row r="250" spans="2:8" ht="30" customHeight="1">
      <c r="B250" s="68"/>
      <c r="C250" s="68"/>
      <c r="D250" s="68"/>
      <c r="E250" s="68"/>
      <c r="F250" s="68"/>
      <c r="G250" s="68"/>
      <c r="H250" s="68"/>
    </row>
    <row r="251" spans="2:8" ht="30" customHeight="1">
      <c r="B251" s="68"/>
      <c r="C251" s="68"/>
      <c r="D251" s="68"/>
      <c r="E251" s="68"/>
      <c r="F251" s="68"/>
      <c r="G251" s="68"/>
      <c r="H251" s="68"/>
    </row>
    <row r="252" spans="2:8" ht="30" customHeight="1">
      <c r="B252" s="68"/>
      <c r="C252" s="68"/>
      <c r="D252" s="68"/>
      <c r="E252" s="68"/>
      <c r="F252" s="68"/>
      <c r="G252" s="68"/>
      <c r="H252" s="68"/>
    </row>
    <row r="253" spans="2:8" ht="30" customHeight="1">
      <c r="B253" s="68"/>
      <c r="C253" s="68"/>
      <c r="D253" s="68"/>
      <c r="E253" s="68"/>
      <c r="F253" s="68"/>
      <c r="G253" s="68"/>
      <c r="H253" s="68"/>
    </row>
    <row r="254" spans="2:8" ht="30" customHeight="1">
      <c r="B254" s="68"/>
      <c r="C254" s="68"/>
      <c r="D254" s="68"/>
      <c r="E254" s="68"/>
      <c r="F254" s="68"/>
      <c r="G254" s="68"/>
      <c r="H254" s="68"/>
    </row>
    <row r="255" spans="2:8" ht="30" customHeight="1">
      <c r="B255" s="68"/>
      <c r="C255" s="68"/>
      <c r="D255" s="68"/>
      <c r="E255" s="68"/>
      <c r="F255" s="68"/>
      <c r="G255" s="68"/>
      <c r="H255" s="68"/>
    </row>
    <row r="256" spans="2:8" ht="30" customHeight="1">
      <c r="B256" s="68"/>
      <c r="C256" s="68"/>
      <c r="D256" s="68"/>
      <c r="E256" s="68"/>
      <c r="F256" s="68"/>
      <c r="G256" s="68"/>
      <c r="H256" s="68"/>
    </row>
    <row r="257" spans="2:8" ht="30" customHeight="1">
      <c r="B257" s="68"/>
      <c r="C257" s="68"/>
      <c r="D257" s="68"/>
      <c r="E257" s="68"/>
      <c r="F257" s="68"/>
      <c r="G257" s="68"/>
      <c r="H257" s="68"/>
    </row>
    <row r="258" spans="2:8" ht="30" customHeight="1">
      <c r="B258" s="68"/>
      <c r="C258" s="68"/>
      <c r="D258" s="68"/>
      <c r="E258" s="68"/>
      <c r="F258" s="68"/>
      <c r="G258" s="68"/>
      <c r="H258" s="68"/>
    </row>
    <row r="259" spans="2:8" ht="30" customHeight="1">
      <c r="B259" s="68"/>
      <c r="C259" s="68"/>
      <c r="D259" s="68"/>
      <c r="E259" s="68"/>
      <c r="F259" s="68"/>
      <c r="G259" s="68"/>
      <c r="H259" s="68"/>
    </row>
    <row r="260" spans="2:8" ht="30" customHeight="1">
      <c r="B260" s="68"/>
      <c r="C260" s="68"/>
      <c r="D260" s="68"/>
      <c r="E260" s="68"/>
      <c r="F260" s="68"/>
      <c r="G260" s="68"/>
      <c r="H260" s="68"/>
    </row>
    <row r="261" spans="2:8" ht="30" customHeight="1">
      <c r="B261" s="68"/>
      <c r="C261" s="68"/>
      <c r="D261" s="68"/>
      <c r="E261" s="68"/>
      <c r="F261" s="68"/>
      <c r="G261" s="68"/>
      <c r="H261" s="68"/>
    </row>
    <row r="262" spans="2:8" ht="30" customHeight="1">
      <c r="B262" s="68"/>
      <c r="C262" s="68"/>
      <c r="D262" s="68"/>
      <c r="E262" s="68"/>
      <c r="F262" s="68"/>
      <c r="G262" s="68"/>
      <c r="H262" s="68"/>
    </row>
    <row r="263" spans="2:8" ht="30" customHeight="1">
      <c r="B263" s="68"/>
      <c r="C263" s="68"/>
      <c r="D263" s="68"/>
      <c r="E263" s="68"/>
      <c r="F263" s="68"/>
      <c r="G263" s="68"/>
      <c r="H263" s="68"/>
    </row>
    <row r="264" spans="2:8" ht="30" customHeight="1">
      <c r="B264" s="68"/>
      <c r="C264" s="68"/>
      <c r="D264" s="68"/>
      <c r="E264" s="68"/>
      <c r="F264" s="68"/>
      <c r="G264" s="68"/>
      <c r="H264" s="68"/>
    </row>
    <row r="265" spans="2:8" ht="30" customHeight="1">
      <c r="B265" s="68"/>
      <c r="C265" s="68"/>
      <c r="D265" s="68"/>
      <c r="E265" s="68"/>
      <c r="F265" s="68"/>
      <c r="G265" s="68"/>
      <c r="H265" s="68"/>
    </row>
    <row r="266" spans="2:8" ht="30" customHeight="1"/>
    <row r="267" spans="2:8" ht="30" customHeight="1"/>
    <row r="268" spans="2:8" ht="30" customHeight="1"/>
    <row r="269" spans="2:8" ht="30" customHeight="1"/>
    <row r="270" spans="2:8" ht="30" customHeight="1"/>
    <row r="271" spans="2:8" ht="30" customHeight="1"/>
    <row r="272" spans="2:8" ht="30" customHeight="1"/>
  </sheetData>
  <mergeCells count="46">
    <mergeCell ref="B45:H45"/>
    <mergeCell ref="B2:H2"/>
    <mergeCell ref="B3:H3"/>
    <mergeCell ref="B4:H4"/>
    <mergeCell ref="B5:H5"/>
    <mergeCell ref="B7:H7"/>
    <mergeCell ref="C24:F24"/>
    <mergeCell ref="B25:H25"/>
    <mergeCell ref="B26:H26"/>
    <mergeCell ref="B27:H27"/>
    <mergeCell ref="B29:H29"/>
    <mergeCell ref="C44:F44"/>
    <mergeCell ref="B81:H81"/>
    <mergeCell ref="B46:H46"/>
    <mergeCell ref="B47:H47"/>
    <mergeCell ref="B49:H49"/>
    <mergeCell ref="C65:F65"/>
    <mergeCell ref="B66:H66"/>
    <mergeCell ref="B67:H67"/>
    <mergeCell ref="B68:H68"/>
    <mergeCell ref="B70:H70"/>
    <mergeCell ref="C78:F78"/>
    <mergeCell ref="B79:H79"/>
    <mergeCell ref="B80:H80"/>
    <mergeCell ref="C140:F140"/>
    <mergeCell ref="B83:H83"/>
    <mergeCell ref="C86:F86"/>
    <mergeCell ref="B87:H87"/>
    <mergeCell ref="B88:H88"/>
    <mergeCell ref="B89:H89"/>
    <mergeCell ref="B91:H91"/>
    <mergeCell ref="C109:F109"/>
    <mergeCell ref="B110:H110"/>
    <mergeCell ref="B111:H111"/>
    <mergeCell ref="B112:H112"/>
    <mergeCell ref="B114:H114"/>
    <mergeCell ref="B174:H174"/>
    <mergeCell ref="B175:H175"/>
    <mergeCell ref="B177:H177"/>
    <mergeCell ref="C182:F182"/>
    <mergeCell ref="B141:H141"/>
    <mergeCell ref="B142:H142"/>
    <mergeCell ref="B143:H143"/>
    <mergeCell ref="B145:H145"/>
    <mergeCell ref="C172:F172"/>
    <mergeCell ref="B173:H17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Gábor</dc:creator>
  <cp:keywords/>
  <dc:description/>
  <cp:lastModifiedBy>Kiss Károly</cp:lastModifiedBy>
  <cp:revision/>
  <dcterms:created xsi:type="dcterms:W3CDTF">2023-02-14T17:00:33Z</dcterms:created>
  <dcterms:modified xsi:type="dcterms:W3CDTF">2023-05-27T12:38:12Z</dcterms:modified>
  <cp:category/>
  <cp:contentStatus/>
</cp:coreProperties>
</file>