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599" firstSheet="5" activeTab="12"/>
  </bookViews>
  <sheets>
    <sheet name="Állami tám." sheetId="1" r:id="rId1"/>
    <sheet name="Bevételek_rovatos" sheetId="2" r:id="rId2"/>
    <sheet name="COFOG kiadás" sheetId="3" r:id="rId3"/>
    <sheet name="összesítő rovatos" sheetId="4" r:id="rId4"/>
    <sheet name="Igazgatás" sheetId="5" r:id="rId5"/>
    <sheet name="vagyongazd" sheetId="6" r:id="rId6"/>
    <sheet name="kiemelt rendezvény" sheetId="7" r:id="rId7"/>
    <sheet name="Közfogi" sheetId="8" r:id="rId8"/>
    <sheet name="mezőőr" sheetId="9" r:id="rId9"/>
    <sheet name="közút " sheetId="10" r:id="rId10"/>
    <sheet name="parkoló" sheetId="11" r:id="rId11"/>
    <sheet name="közvil" sheetId="12" r:id="rId12"/>
    <sheet name="Város" sheetId="13" r:id="rId13"/>
    <sheet name="Zöldterület" sheetId="14" r:id="rId14"/>
    <sheet name="Ügyelet" sheetId="15" r:id="rId15"/>
    <sheet name="védőnő" sheetId="16" r:id="rId16"/>
    <sheet name="GYermekétk" sheetId="17" r:id="rId17"/>
    <sheet name="Szoc segély" sheetId="18" r:id="rId18"/>
    <sheet name="Ovi" sheetId="19" r:id="rId19"/>
    <sheet name="Mosoly" sheetId="20" r:id="rId20"/>
    <sheet name="Művház" sheetId="21" r:id="rId21"/>
    <sheet name="Gondozás" sheetId="22" r:id="rId22"/>
    <sheet name="HIvatal" sheetId="23" r:id="rId23"/>
  </sheets>
  <externalReferences>
    <externalReference r:id="rId26"/>
  </externalReferences>
  <definedNames>
    <definedName name="_xlnm.Print_Area" localSheetId="2">'COFOG kiadás'!$A$1:$J$34</definedName>
    <definedName name="_xlnm.Print_Area" localSheetId="13">'Zöldterület'!$A$1:$L$58</definedName>
  </definedNames>
  <calcPr fullCalcOnLoad="1"/>
</workbook>
</file>

<file path=xl/sharedStrings.xml><?xml version="1.0" encoding="utf-8"?>
<sst xmlns="http://schemas.openxmlformats.org/spreadsheetml/2006/main" count="2464" uniqueCount="437">
  <si>
    <t>Iparűzési adó</t>
  </si>
  <si>
    <t>Összesen</t>
  </si>
  <si>
    <t>ÁLLAMI TÁMOGATÁSOK</t>
  </si>
  <si>
    <t xml:space="preserve">                            Ft-ban</t>
  </si>
  <si>
    <t>Önkormányzati Hivatal működésének támogatása</t>
  </si>
  <si>
    <t>Település-üzemeltetéshez kapcsolódó támogatás össz:</t>
  </si>
  <si>
    <t>Zöldterület-gazd.kapcs.feladatok támogatása</t>
  </si>
  <si>
    <t>Közvilágítási feladatok támogatása</t>
  </si>
  <si>
    <t>Közutak fenntartásának támogatása</t>
  </si>
  <si>
    <t>Egyéb önkormányzati feladat</t>
  </si>
  <si>
    <t>Üdülőhelyi feladatok támogatása</t>
  </si>
  <si>
    <t>Lakott külterülettel kapcs. Feladatok támogatása</t>
  </si>
  <si>
    <t>TÁMOGATÁSOK ÖSSZESEN:</t>
  </si>
  <si>
    <t>Kiszámlázott ÁFA</t>
  </si>
  <si>
    <t>OEP támogatás</t>
  </si>
  <si>
    <t>Óvoda</t>
  </si>
  <si>
    <t>Általános tartalék</t>
  </si>
  <si>
    <t>Mindösszesen:</t>
  </si>
  <si>
    <t xml:space="preserve"> </t>
  </si>
  <si>
    <t>Gyermekétkeztetés üzemeltetési támogatása</t>
  </si>
  <si>
    <t>Köztemető fenntartásának támogatása</t>
  </si>
  <si>
    <t>e Ft-ban</t>
  </si>
  <si>
    <t>B405</t>
  </si>
  <si>
    <t>B402</t>
  </si>
  <si>
    <t>B401</t>
  </si>
  <si>
    <t>B404</t>
  </si>
  <si>
    <t>B403</t>
  </si>
  <si>
    <t>B406</t>
  </si>
  <si>
    <t>B34</t>
  </si>
  <si>
    <t>B351</t>
  </si>
  <si>
    <t>B354</t>
  </si>
  <si>
    <t>B355</t>
  </si>
  <si>
    <t>B16</t>
  </si>
  <si>
    <t>B8111</t>
  </si>
  <si>
    <t>K2</t>
  </si>
  <si>
    <t>K334</t>
  </si>
  <si>
    <t>K337</t>
  </si>
  <si>
    <t>K336</t>
  </si>
  <si>
    <t>Óvoda működtetési támogatás II/2</t>
  </si>
  <si>
    <t>Óvodai pedagógusok és dajkák bérének tám.II/1</t>
  </si>
  <si>
    <t>Rászoruló gyerm.szünidei étkezt.</t>
  </si>
  <si>
    <t>Konyhai dolgozók bértámogatása III.5.a</t>
  </si>
  <si>
    <t>Köznevelési feladatok támogatása összesen</t>
  </si>
  <si>
    <t>Egyéb önkorm.feladatok támogatása</t>
  </si>
  <si>
    <t>Beszámítás</t>
  </si>
  <si>
    <t>Közétkeztetés iskolában, óvodában</t>
  </si>
  <si>
    <t>Megnevezés</t>
  </si>
  <si>
    <t>Előző évi pénzmaradvány</t>
  </si>
  <si>
    <t>Általános támogatás (B111)</t>
  </si>
  <si>
    <t>B111</t>
  </si>
  <si>
    <t>Általános támogatás</t>
  </si>
  <si>
    <t>B112</t>
  </si>
  <si>
    <t>Köznev.feladatok</t>
  </si>
  <si>
    <t>B113</t>
  </si>
  <si>
    <t>Szociális felad. és gyermekétkeztetés</t>
  </si>
  <si>
    <t>B114</t>
  </si>
  <si>
    <t>Közművelődési feladatok</t>
  </si>
  <si>
    <t>B115</t>
  </si>
  <si>
    <t>B116</t>
  </si>
  <si>
    <t xml:space="preserve">Korábbi évek elsz.-.ból </t>
  </si>
  <si>
    <t>Építményadó</t>
  </si>
  <si>
    <t>B36</t>
  </si>
  <si>
    <t>Egyéb közhatalmi bevételek</t>
  </si>
  <si>
    <t>Közvetített szolgáltatás,közmű tovább.</t>
  </si>
  <si>
    <t>B408</t>
  </si>
  <si>
    <t>Kamat-bevételek</t>
  </si>
  <si>
    <t>Hosszú lej.hitel</t>
  </si>
  <si>
    <t>B8131</t>
  </si>
  <si>
    <t>Szociális feladatok egyéb támogatása</t>
  </si>
  <si>
    <t>Műk.célú kiegészítő támogatások</t>
  </si>
  <si>
    <t>Normatív állami támogatás össz:</t>
  </si>
  <si>
    <t>Egyéb adók (Idegenf.)</t>
  </si>
  <si>
    <t>Helyi adók összesen:</t>
  </si>
  <si>
    <t>Óvodai és iskolai étkezés</t>
  </si>
  <si>
    <t>Felhalm.állami támogatás</t>
  </si>
  <si>
    <t>B11</t>
  </si>
  <si>
    <t>B2</t>
  </si>
  <si>
    <t>Járulék</t>
  </si>
  <si>
    <t>K1</t>
  </si>
  <si>
    <t>(B112)</t>
  </si>
  <si>
    <t>Szociális feladatok és gyermekétkeztetés (B113)</t>
  </si>
  <si>
    <t>Könyvtári, közművelődési feladatok támogatása IV. B114)</t>
  </si>
  <si>
    <t>K3</t>
  </si>
  <si>
    <t>K6</t>
  </si>
  <si>
    <t>K64</t>
  </si>
  <si>
    <t>Önkormányzat összesen:</t>
  </si>
  <si>
    <t>Mindösszesen (intézményekkel együtt):</t>
  </si>
  <si>
    <t xml:space="preserve"> Kiadási előirányzatok szakfeladatonként</t>
  </si>
  <si>
    <t>K4</t>
  </si>
  <si>
    <t>K5</t>
  </si>
  <si>
    <t>K6/K7</t>
  </si>
  <si>
    <t>K9</t>
  </si>
  <si>
    <t>Hiteltörlesztés, megelőlegezés</t>
  </si>
  <si>
    <t>Megelőlegezés visszafizetése</t>
  </si>
  <si>
    <t>Létszám</t>
  </si>
  <si>
    <t>Személyi juttatás</t>
  </si>
  <si>
    <t>Dologi kiadás</t>
  </si>
  <si>
    <t>Szoc. Kiadás</t>
  </si>
  <si>
    <t>Támogatás</t>
  </si>
  <si>
    <t>Felújítás, beruházás</t>
  </si>
  <si>
    <t>Önk.helyiségek bérleti díj</t>
  </si>
  <si>
    <t>Hitel törlesztés</t>
  </si>
  <si>
    <t>Kis értékű tárgyi eszköz</t>
  </si>
  <si>
    <t>Polgármester bérkompenzáció</t>
  </si>
  <si>
    <t>egyéb bevételek</t>
  </si>
  <si>
    <t>Telekadó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</si>
  <si>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</si>
  <si>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ebből terhelt</t>
  </si>
  <si>
    <t>Szociális étkeztetés</t>
  </si>
  <si>
    <t>Család és gyermekjóléti szolgálat</t>
  </si>
  <si>
    <t>Személyi gondozás</t>
  </si>
  <si>
    <t>Id nappali ellátás</t>
  </si>
  <si>
    <t>családi bölcsőde</t>
  </si>
  <si>
    <t>Szoc ellátások bértámogatás</t>
  </si>
  <si>
    <t>szoc ellátások működési</t>
  </si>
  <si>
    <t>NAV mezőőr</t>
  </si>
  <si>
    <t>01 - K1-K8. Költségvetési kiadások</t>
  </si>
  <si>
    <r>
      <t xml:space="preserve">Törvény szerinti illetmények, munkabérek </t>
    </r>
    <r>
      <rPr>
        <b/>
        <sz val="10"/>
        <rFont val="Arial"/>
        <family val="2"/>
      </rPr>
      <t>(K1101)</t>
    </r>
  </si>
  <si>
    <r>
      <t>Céljuttatás, projekt prémium</t>
    </r>
    <r>
      <rPr>
        <b/>
        <sz val="10"/>
        <rFont val="Arial"/>
        <family val="2"/>
      </rPr>
      <t xml:space="preserve"> (K1103)</t>
    </r>
  </si>
  <si>
    <r>
      <t>Készenléti, ügyeleti, helyettesítési díj, túlóra, túlszolgálat</t>
    </r>
    <r>
      <rPr>
        <b/>
        <sz val="10"/>
        <rFont val="Arial"/>
        <family val="2"/>
      </rPr>
      <t xml:space="preserve"> (K1104)</t>
    </r>
  </si>
  <si>
    <r>
      <t xml:space="preserve">Jubileumi jutalom </t>
    </r>
    <r>
      <rPr>
        <b/>
        <sz val="10"/>
        <rFont val="Arial"/>
        <family val="2"/>
      </rPr>
      <t>(K1106)</t>
    </r>
  </si>
  <si>
    <r>
      <t xml:space="preserve">Béren kívüli juttatások </t>
    </r>
    <r>
      <rPr>
        <b/>
        <sz val="10"/>
        <rFont val="Arial"/>
        <family val="2"/>
      </rPr>
      <t>(K1107)</t>
    </r>
  </si>
  <si>
    <r>
      <rPr>
        <sz val="10"/>
        <rFont val="Arial"/>
        <family val="2"/>
      </rPr>
      <t>Ruházati költségtérítés</t>
    </r>
    <r>
      <rPr>
        <b/>
        <sz val="10"/>
        <rFont val="Arial"/>
        <family val="2"/>
      </rPr>
      <t xml:space="preserve"> (K1108)</t>
    </r>
  </si>
  <si>
    <r>
      <t>Közlekedési költségtérítés</t>
    </r>
    <r>
      <rPr>
        <b/>
        <sz val="10"/>
        <rFont val="Arial"/>
        <family val="2"/>
      </rPr>
      <t xml:space="preserve"> (K1109)</t>
    </r>
  </si>
  <si>
    <r>
      <t>Egyéb költségtérítés</t>
    </r>
    <r>
      <rPr>
        <b/>
        <sz val="10"/>
        <rFont val="Arial"/>
        <family val="2"/>
      </rPr>
      <t xml:space="preserve"> (K1110)</t>
    </r>
  </si>
  <si>
    <r>
      <t xml:space="preserve">Foglalkoztatottak egyéb személyi juttatásai (&gt;=14) </t>
    </r>
    <r>
      <rPr>
        <b/>
        <sz val="10"/>
        <rFont val="Arial"/>
        <family val="2"/>
      </rPr>
      <t>(K1113)</t>
    </r>
  </si>
  <si>
    <t>Foglalkoztatottak személyi juttatásai (=01+…+13) (K11)</t>
  </si>
  <si>
    <r>
      <t xml:space="preserve">Munkavégzésre irányuló egyéb jogviszonyban nem saját foglalkoztatottnak fizetett juttatások </t>
    </r>
    <r>
      <rPr>
        <b/>
        <sz val="10"/>
        <rFont val="Arial"/>
        <family val="2"/>
      </rPr>
      <t>(K122)</t>
    </r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</si>
  <si>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</si>
  <si>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</si>
  <si>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</si>
  <si>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</si>
  <si>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</si>
  <si>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</si>
  <si>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</si>
  <si>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r>
      <t>Szakmai anyagok beszerzése</t>
    </r>
    <r>
      <rPr>
        <b/>
        <sz val="10"/>
        <rFont val="Arial"/>
        <family val="2"/>
      </rPr>
      <t xml:space="preserve"> (K311)</t>
    </r>
  </si>
  <si>
    <r>
      <t>Üzemeltetési anyagok beszerzése</t>
    </r>
    <r>
      <rPr>
        <b/>
        <sz val="10"/>
        <rFont val="Arial"/>
        <family val="2"/>
      </rPr>
      <t xml:space="preserve"> (K312)</t>
    </r>
  </si>
  <si>
    <t>Készletbeszerzés (=29+30+31) (K31)</t>
  </si>
  <si>
    <r>
      <t xml:space="preserve">Informatikai szolgáltatások igénybevétele </t>
    </r>
    <r>
      <rPr>
        <b/>
        <sz val="10"/>
        <rFont val="Arial"/>
        <family val="2"/>
      </rPr>
      <t>(K321)</t>
    </r>
  </si>
  <si>
    <r>
      <t xml:space="preserve">Egyéb kommunikációs szolgáltatások </t>
    </r>
    <r>
      <rPr>
        <b/>
        <sz val="10"/>
        <rFont val="Arial"/>
        <family val="2"/>
      </rPr>
      <t>(K322)</t>
    </r>
  </si>
  <si>
    <t>Kommunikációs szolgáltatások (=33+34) (K32)</t>
  </si>
  <si>
    <r>
      <t xml:space="preserve">Közüzemi díjak </t>
    </r>
    <r>
      <rPr>
        <b/>
        <sz val="10"/>
        <rFont val="Arial"/>
        <family val="2"/>
      </rPr>
      <t>(K331)</t>
    </r>
  </si>
  <si>
    <r>
      <t xml:space="preserve">Karbantartási, kisjavítási szolgáltatások </t>
    </r>
    <r>
      <rPr>
        <b/>
        <sz val="10"/>
        <rFont val="Arial"/>
        <family val="2"/>
      </rPr>
      <t>(K334)</t>
    </r>
  </si>
  <si>
    <r>
      <t xml:space="preserve">Szakmai tevékenységet segítő szolgáltatások  </t>
    </r>
    <r>
      <rPr>
        <b/>
        <sz val="10"/>
        <rFont val="Arial"/>
        <family val="2"/>
      </rPr>
      <t>(K336)</t>
    </r>
  </si>
  <si>
    <r>
      <t xml:space="preserve">Egyéb szolgáltatások </t>
    </r>
    <r>
      <rPr>
        <b/>
        <sz val="10"/>
        <rFont val="Arial"/>
        <family val="2"/>
      </rPr>
      <t xml:space="preserve"> (K337)</t>
    </r>
  </si>
  <si>
    <t>Szolgáltatási kiadások (=36+37+38+40+41+43+44) (K33)</t>
  </si>
  <si>
    <t>Kiküldetések kiadásai (K341)</t>
  </si>
  <si>
    <t>Kiküldetések, reklám- és propagandakiadások (=47+48) (K34)</t>
  </si>
  <si>
    <r>
      <t xml:space="preserve">Működési célú előzetesen felszámított általános forgalmi adó </t>
    </r>
    <r>
      <rPr>
        <b/>
        <sz val="10"/>
        <rFont val="Arial"/>
        <family val="2"/>
      </rPr>
      <t>(K351)</t>
    </r>
  </si>
  <si>
    <r>
      <t xml:space="preserve">Egyéb dologi kiadások </t>
    </r>
    <r>
      <rPr>
        <b/>
        <sz val="10"/>
        <rFont val="Arial"/>
        <family val="2"/>
      </rPr>
      <t>(K355)</t>
    </r>
  </si>
  <si>
    <r>
      <t xml:space="preserve">Különféle befizetések és egyéb dologi kiadások (=50+51+52+55+59) </t>
    </r>
    <r>
      <rPr>
        <b/>
        <sz val="10"/>
        <rFont val="Arial"/>
        <family val="2"/>
      </rPr>
      <t>(K35)</t>
    </r>
  </si>
  <si>
    <t>Dologi kiadások (=32+35+46+49+60) (K3)</t>
  </si>
  <si>
    <r>
      <t>Informatikai eszközök beszerzése, létesítése</t>
    </r>
    <r>
      <rPr>
        <b/>
        <sz val="10"/>
        <rFont val="Arial"/>
        <family val="2"/>
      </rPr>
      <t xml:space="preserve"> (K63)</t>
    </r>
  </si>
  <si>
    <t>Felújítások városüzemeltetés</t>
  </si>
  <si>
    <r>
      <t xml:space="preserve">Egyéb tárgyi eszközök beszerzése, létesítése </t>
    </r>
    <r>
      <rPr>
        <b/>
        <sz val="10"/>
        <rFont val="Arial"/>
        <family val="2"/>
      </rPr>
      <t>(K64)</t>
    </r>
  </si>
  <si>
    <r>
      <t xml:space="preserve">Beruházási célú előzetesen felszámított általános forgalmi adó </t>
    </r>
    <r>
      <rPr>
        <b/>
        <sz val="10"/>
        <rFont val="Arial"/>
        <family val="2"/>
      </rPr>
      <t>(K67)</t>
    </r>
  </si>
  <si>
    <t>Beruházások (=192+193+195+…+199) (K6)</t>
  </si>
  <si>
    <r>
      <t>Informatikai eszközök felújítása</t>
    </r>
    <r>
      <rPr>
        <b/>
        <sz val="10"/>
        <rFont val="Arial"/>
        <family val="2"/>
      </rPr>
      <t xml:space="preserve"> (K72)</t>
    </r>
  </si>
  <si>
    <r>
      <t xml:space="preserve">Egyéb tárgyi eszközök felújítása </t>
    </r>
    <r>
      <rPr>
        <b/>
        <sz val="10"/>
        <rFont val="Arial"/>
        <family val="2"/>
      </rPr>
      <t xml:space="preserve"> (K73)</t>
    </r>
  </si>
  <si>
    <r>
      <t xml:space="preserve">Felújítási célú előzetesen felszámított általános forgalmi adó </t>
    </r>
    <r>
      <rPr>
        <b/>
        <sz val="10"/>
        <rFont val="Arial"/>
        <family val="2"/>
      </rPr>
      <t>(K74)</t>
    </r>
  </si>
  <si>
    <t>Felújítások (=201+...+204) (K7)</t>
  </si>
  <si>
    <t>Költségvetési kiadások (=20+21+61+121+191+200+205+267) (K1-K8)</t>
  </si>
  <si>
    <t>bölcs</t>
  </si>
  <si>
    <t>művház</t>
  </si>
  <si>
    <t>ovi</t>
  </si>
  <si>
    <t>hiv</t>
  </si>
  <si>
    <t>önk</t>
  </si>
  <si>
    <t>gond</t>
  </si>
  <si>
    <t xml:space="preserve">Készletértékesítés </t>
  </si>
  <si>
    <t>Művház</t>
  </si>
  <si>
    <t>Hiv</t>
  </si>
  <si>
    <t>Önk</t>
  </si>
  <si>
    <t>Polgármesteri Hivatal</t>
  </si>
  <si>
    <t>#</t>
  </si>
  <si>
    <t>01</t>
  </si>
  <si>
    <t>04</t>
  </si>
  <si>
    <t>07</t>
  </si>
  <si>
    <t>09</t>
  </si>
  <si>
    <t>13</t>
  </si>
  <si>
    <t>15</t>
  </si>
  <si>
    <t>17</t>
  </si>
  <si>
    <t>19</t>
  </si>
  <si>
    <t>20</t>
  </si>
  <si>
    <t>21</t>
  </si>
  <si>
    <t>22</t>
  </si>
  <si>
    <t>25</t>
  </si>
  <si>
    <t>26</t>
  </si>
  <si>
    <t>27</t>
  </si>
  <si>
    <t>29</t>
  </si>
  <si>
    <t>30</t>
  </si>
  <si>
    <t>300e irodaszer 300e homokcsere, 900e tisztító</t>
  </si>
  <si>
    <t>32</t>
  </si>
  <si>
    <t>33</t>
  </si>
  <si>
    <t>34</t>
  </si>
  <si>
    <t>35</t>
  </si>
  <si>
    <t>36</t>
  </si>
  <si>
    <t>40</t>
  </si>
  <si>
    <t>43</t>
  </si>
  <si>
    <t>44</t>
  </si>
  <si>
    <t>46</t>
  </si>
  <si>
    <t>47</t>
  </si>
  <si>
    <t>49</t>
  </si>
  <si>
    <t>50</t>
  </si>
  <si>
    <t>59</t>
  </si>
  <si>
    <t>60</t>
  </si>
  <si>
    <t>61</t>
  </si>
  <si>
    <t>195</t>
  </si>
  <si>
    <t>196</t>
  </si>
  <si>
    <t>199</t>
  </si>
  <si>
    <t>200</t>
  </si>
  <si>
    <t>202</t>
  </si>
  <si>
    <t>203</t>
  </si>
  <si>
    <t>204</t>
  </si>
  <si>
    <t>205</t>
  </si>
  <si>
    <t>268</t>
  </si>
  <si>
    <t>Egyéb kapott (járó) kamatok és kamatjellegű bevételek (&gt;=206+207) (B4082)</t>
  </si>
  <si>
    <t>208</t>
  </si>
  <si>
    <t>Kamatbevételek és más nyereségjellegű bevételek (=202+205) (B408)</t>
  </si>
  <si>
    <t>221</t>
  </si>
  <si>
    <t>Működési bevételek (=186+187+190+192+199+…+201+208+216+217+218) (B4)</t>
  </si>
  <si>
    <t>283</t>
  </si>
  <si>
    <r>
      <t>Költségvetési bevételek (=</t>
    </r>
    <r>
      <rPr>
        <b/>
        <sz val="10"/>
        <color indexed="10"/>
        <rFont val="Arial"/>
        <family val="2"/>
      </rPr>
      <t>43</t>
    </r>
    <r>
      <rPr>
        <b/>
        <sz val="10"/>
        <rFont val="Arial"/>
        <family val="2"/>
      </rPr>
      <t>+79+185+221+230+256+282) (B1-B7)</t>
    </r>
  </si>
  <si>
    <t>12</t>
  </si>
  <si>
    <t>Előző év költségvetési maradványának igénybevétele (B8131)</t>
  </si>
  <si>
    <t>14</t>
  </si>
  <si>
    <t>Maradvány igénybevétele (=12+13) (B813)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</si>
  <si>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</si>
  <si>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</si>
  <si>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</si>
  <si>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</si>
  <si>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 xml:space="preserve">Finansz: </t>
  </si>
  <si>
    <t>Hivatal</t>
  </si>
  <si>
    <t>bölcsi</t>
  </si>
  <si>
    <t>Gondozási</t>
  </si>
  <si>
    <t>Bérleti díjak (K333)</t>
  </si>
  <si>
    <t>Reklám (K342)</t>
  </si>
  <si>
    <t>Vásárolt élelmezés (K332)</t>
  </si>
  <si>
    <t>hempergő szivacs -mosható huzattal</t>
  </si>
  <si>
    <t>tálalókocsi</t>
  </si>
  <si>
    <t>irattári zárható szekrények</t>
  </si>
  <si>
    <t xml:space="preserve">emeleti kanapé szivacs - mosható huzattal </t>
  </si>
  <si>
    <t>mobil páraelszívó</t>
  </si>
  <si>
    <t>irodai szék</t>
  </si>
  <si>
    <t>mikró</t>
  </si>
  <si>
    <t xml:space="preserve">mosógép </t>
  </si>
  <si>
    <t>porszívó</t>
  </si>
  <si>
    <t>kerékpártartó</t>
  </si>
  <si>
    <t>bölcsi ajtórács</t>
  </si>
  <si>
    <t>K1103</t>
  </si>
  <si>
    <t>Informatikai szoftver (K61)</t>
  </si>
  <si>
    <t xml:space="preserve">laptop: </t>
  </si>
  <si>
    <t xml:space="preserve">asztali számítógép: </t>
  </si>
  <si>
    <t>vonalkódleolvasó:</t>
  </si>
  <si>
    <t xml:space="preserve">vonalkódok: </t>
  </si>
  <si>
    <t xml:space="preserve">hűtő: </t>
  </si>
  <si>
    <t>apróságok:</t>
  </si>
  <si>
    <t>hangtechnika</t>
  </si>
  <si>
    <t>könyv</t>
  </si>
  <si>
    <t>Közfogi</t>
  </si>
  <si>
    <t>Közút</t>
  </si>
  <si>
    <t>Megelőlegezés</t>
  </si>
  <si>
    <t>Szabad</t>
  </si>
  <si>
    <t>Választott tisztségviselők tiszteletdíja</t>
  </si>
  <si>
    <t>Polg. Hiv épület</t>
  </si>
  <si>
    <t>Vásárolt étkeztetés (K332)</t>
  </si>
  <si>
    <t>)</t>
  </si>
  <si>
    <t>Támogatások (K4)</t>
  </si>
  <si>
    <t>Közvetített szolgáltatások (K335)</t>
  </si>
  <si>
    <t>Társulás bevétele</t>
  </si>
  <si>
    <t>Gondozási díj</t>
  </si>
  <si>
    <t>légkondi</t>
  </si>
  <si>
    <t>K64-67</t>
  </si>
  <si>
    <t>szoftver</t>
  </si>
  <si>
    <t>K67</t>
  </si>
  <si>
    <t>K311</t>
  </si>
  <si>
    <t>folyóiratok</t>
  </si>
  <si>
    <t>K312</t>
  </si>
  <si>
    <t>irodaszer, tisztítószer, szőnyeg</t>
  </si>
  <si>
    <t>művház előkert, mosogató, kültéri lámpák</t>
  </si>
  <si>
    <t>Reprezentáció (K123)</t>
  </si>
  <si>
    <t xml:space="preserve">szőnyegcsere </t>
  </si>
  <si>
    <t>üzemanyag, gyógyszer, tisztítószer, munkaruha</t>
  </si>
  <si>
    <t>mosás, hulladék, biztosítás, egyéb</t>
  </si>
  <si>
    <t>tűzoltó készülékek karbantartása</t>
  </si>
  <si>
    <t>ajtórács az irattárra</t>
  </si>
  <si>
    <t>homokcsere</t>
  </si>
  <si>
    <t>karbantartás, kisjavítás</t>
  </si>
  <si>
    <t>pszichológus</t>
  </si>
  <si>
    <t>jogász</t>
  </si>
  <si>
    <t>HACCP oktatás</t>
  </si>
  <si>
    <t>üzemorvosi díj</t>
  </si>
  <si>
    <t>egészségügyi oktatás</t>
  </si>
  <si>
    <t>módszertani véleményezési díj</t>
  </si>
  <si>
    <t>szakmai konferencia</t>
  </si>
  <si>
    <t>továbbképzések</t>
  </si>
  <si>
    <t>módszertani tagság</t>
  </si>
  <si>
    <t>Bérleti díjak (k333)</t>
  </si>
  <si>
    <t>Céltartalék</t>
  </si>
  <si>
    <t>Gépjármű</t>
  </si>
  <si>
    <t>01 - K1-K8. Költségvetési kiadások képviselők</t>
  </si>
  <si>
    <t>01 - K1-K8. Költségvetési kiadások vagyon</t>
  </si>
  <si>
    <t>01 - K1-K8. Költségvetési kiadások rendezvény</t>
  </si>
  <si>
    <t>01 - K1-K8. Költségvetési kiadások mezőőr</t>
  </si>
  <si>
    <t>01 - K1-K8. Költségvetési kiadások közút</t>
  </si>
  <si>
    <t>01 - K1-K8. Költségvetési kiadások parkoló</t>
  </si>
  <si>
    <t>01 - K1-K8. Költségvetési kiadások közvil</t>
  </si>
  <si>
    <t>01 - K1-K8. Költségvetési kiadások város</t>
  </si>
  <si>
    <t>01 - K1-K8. Költségvetési kiadások zöld</t>
  </si>
  <si>
    <t>01 - K1-K8. Költségvetési kiadások ügyelet</t>
  </si>
  <si>
    <t>01 - K1-K8. Költségvetési kiadások védőnő</t>
  </si>
  <si>
    <t>01 - K1-K8. Költségvetési kiadások gyermekétk</t>
  </si>
  <si>
    <t>01 - K1-K8. Költségvetési kiadások szoc</t>
  </si>
  <si>
    <t>01 - K1-K8. Költségvetési kiadások ovi</t>
  </si>
  <si>
    <t>01 - K1-K8. Költségvetési kiadások bölcsi</t>
  </si>
  <si>
    <t>01 - K1-K8. Költségvetési kiadások művh</t>
  </si>
  <si>
    <t>01 - K1-K8. Költségvetési kiadások gondozás</t>
  </si>
  <si>
    <t>01 - K1-K8. Költségvetési kiadások hivatal</t>
  </si>
  <si>
    <t>01 - K1-K8. Költségvetési bevételek</t>
  </si>
  <si>
    <t>Egyéb működési célú bevételek Áhn belülről (B16)</t>
  </si>
  <si>
    <t>Ellátási díjak (B405)</t>
  </si>
  <si>
    <t>Kiszámlázott általános forgalmi adó</t>
  </si>
  <si>
    <t>Költségvetési bevételek (B1-B8)</t>
  </si>
  <si>
    <t>Törvény szerinti illetmények, munkabérek (K1101)</t>
  </si>
  <si>
    <t>Céljuttatás, projekt prémium (K1103)</t>
  </si>
  <si>
    <t>Készenléti, ügyeleti, helyettesítési díj, túlóra, túlszolgálat (K1104)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</si>
  <si>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</si>
  <si>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</si>
  <si>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</si>
  <si>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</si>
  <si>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 (K1110)</t>
  </si>
  <si>
    <t>Foglalkoztatottak egyéb személyi juttatásai (&gt;=14) (K1113)</t>
  </si>
  <si>
    <t>Munkavégzésre irányuló egyéb jogviszonyban nem saját foglalkoztatottnak fizetett juttatások (K122)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</si>
  <si>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</si>
  <si>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</si>
  <si>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</si>
  <si>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</si>
  <si>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</si>
  <si>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Karbantartási, kisjavítási szolgáltatások (K334)</t>
  </si>
  <si>
    <t>Szakmai tevékenységet segítő szolgáltatások  (K336)</t>
  </si>
  <si>
    <t>Egyéb szolgáltatások  (K337)</t>
  </si>
  <si>
    <t>Működési célú előzetesen felszámított általános forgalmi adó (K351)</t>
  </si>
  <si>
    <t>Egyéb dologi kiadások (K355)</t>
  </si>
  <si>
    <t>Különféle befizetések és egyéb dologi kiadások (=50+51+52+55+59) (K35)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</si>
  <si>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</si>
  <si>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</si>
  <si>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</si>
  <si>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Informatikai eszközök felújítása (K72)</t>
  </si>
  <si>
    <t>Egyéb tárgyi eszközök felújítása  (K73)</t>
  </si>
  <si>
    <t>Felújítási célú előzetesen felszámított általános forgalmi adó (K74)</t>
  </si>
  <si>
    <t>Tagok</t>
  </si>
  <si>
    <t>K122</t>
  </si>
  <si>
    <t>megbízási díj, informatikus, karbantartó</t>
  </si>
  <si>
    <t>konyhaszekrény bölcsi-felső</t>
  </si>
  <si>
    <t>bölcsi játékok + szakmai anyag</t>
  </si>
  <si>
    <t>jutalom év végi, szociális ápolók napja</t>
  </si>
  <si>
    <t>tisztítószer</t>
  </si>
  <si>
    <t>egészségügyi doboz</t>
  </si>
  <si>
    <t>gyógyszerbeszerzés, eü. Doboz</t>
  </si>
  <si>
    <t>élelmiszer beszerzés</t>
  </si>
  <si>
    <t>konyhai eszközök</t>
  </si>
  <si>
    <t>irodaszer, nyomtatvány</t>
  </si>
  <si>
    <t>Közvilágítás kiegészítő támogatása</t>
  </si>
  <si>
    <t>Óvoda üzemeltetési támogatás</t>
  </si>
  <si>
    <t>Ellátási díj bevételek bentlakók (B405)</t>
  </si>
  <si>
    <t>Ellátási díj bevételek szoc étkezők</t>
  </si>
  <si>
    <t>Bevétel ÁFA (B406)</t>
  </si>
  <si>
    <t>tandíj, továbbképzés, HACCP (500), üzemorvos</t>
  </si>
  <si>
    <t>EKG</t>
  </si>
  <si>
    <t>Mosógép</t>
  </si>
  <si>
    <t>Mosogatógép</t>
  </si>
  <si>
    <t>Mikro</t>
  </si>
  <si>
    <t>Lamináló, iratmegsemmisítő</t>
  </si>
  <si>
    <t>irodaszer, tisztítószer, üzemanyag</t>
  </si>
  <si>
    <t>posta 3.500.000.-, bank 300.000.- szemétszállítás 400.000.-</t>
  </si>
  <si>
    <t xml:space="preserve">takarítás házzasságkötő terem 100.000.-, egyéb 1.000.000.- </t>
  </si>
  <si>
    <t>tárgyi eszköz, üzemorvos, továbbképzés</t>
  </si>
  <si>
    <t>B407</t>
  </si>
  <si>
    <t>gyerekétkezés ÁFA vissza</t>
  </si>
  <si>
    <t>CIVIL</t>
  </si>
  <si>
    <t>előző évek ÁFÁ-ja vissza</t>
  </si>
  <si>
    <t>ÖSSZ ROVAT</t>
  </si>
  <si>
    <t>Ellátási díjak</t>
  </si>
  <si>
    <t>Bölcsi</t>
  </si>
  <si>
    <t>Általános forgalmi adó visszatérítés</t>
  </si>
  <si>
    <t>homokcsere, csúzdák javítása, hintaállvány, kerítés Első-Völgy</t>
  </si>
  <si>
    <t>kötelező továbbképzések</t>
  </si>
  <si>
    <t>munkavédelmi, HACCP, Üzemorvos, rágcsálóírtás, tűzvédellmi, RIMI, szemétszállítás egyéb</t>
  </si>
  <si>
    <t>mosógép, porszívó, hűtő</t>
  </si>
  <si>
    <t>Képviselők 011130</t>
  </si>
  <si>
    <t>Mezőőr 042110</t>
  </si>
  <si>
    <t>Ügyelet 072111</t>
  </si>
  <si>
    <t>Gyermekétkeztetés 096015</t>
  </si>
  <si>
    <t>Közvilágítás 064010</t>
  </si>
  <si>
    <t>Védőnők 074031</t>
  </si>
  <si>
    <t>Város 066020</t>
  </si>
  <si>
    <t>Zöldterület 066010</t>
  </si>
  <si>
    <t>Támogatások 107060</t>
  </si>
  <si>
    <t>vagyongazdálkodás 013350</t>
  </si>
  <si>
    <t>Kiemelt rendezvények 066020</t>
  </si>
  <si>
    <t>Parkoló 045170</t>
  </si>
  <si>
    <t>Dr Gáspár</t>
  </si>
  <si>
    <t>Parkolási rendszer, egyéb</t>
  </si>
  <si>
    <t>kert, lift, betonjárda, emelet előtér festés, parketta a társalgóba, étkező ajtó</t>
  </si>
  <si>
    <t>Karácsonyi díszvilágítás szerelése</t>
  </si>
  <si>
    <t>Strand üzemeltetése (vízmintavétel, nyitás-zárás)</t>
  </si>
  <si>
    <t>Strand konténer WC üzemeletetése</t>
  </si>
  <si>
    <t>Strand terület kaszálása  Maros Kft.</t>
  </si>
  <si>
    <t>Duguláselhárítás</t>
  </si>
  <si>
    <t>Épületek időszakos érintésvédelmi vizsgálata + erősáramú berendezések felülvizsgálata</t>
  </si>
  <si>
    <t>Gázkazánok éves felülvizsgálata és karbantartása</t>
  </si>
  <si>
    <t>Tűzvédelmi szabályzatok frissítése</t>
  </si>
  <si>
    <t>Fehérhegy 14</t>
  </si>
  <si>
    <t>Zászló és lobogó beszerzés. Országzászló</t>
  </si>
  <si>
    <t>Egyéb üzemeltetési anyagok beszerzése, pl. üzemanyag, stb</t>
  </si>
  <si>
    <t>Térképek beszerzése</t>
  </si>
  <si>
    <t>Általános épületkarbantartás anyagárak (kazánok, radiátorok…)</t>
  </si>
  <si>
    <t xml:space="preserve">Légtechnika karbantartása </t>
  </si>
  <si>
    <t>Strand karbantartás (üvegek szedése, öltözők javítrása, konténer WC, bólyák, táblák, gyomtalanítás)</t>
  </si>
  <si>
    <t>2023. 07.01-től nem a mi feladatunk</t>
  </si>
  <si>
    <t>2023.07.01.-től nem a mi feladatunk</t>
  </si>
  <si>
    <t>normatíva</t>
  </si>
  <si>
    <t>ÁFA visszaigényelt (B407)</t>
  </si>
  <si>
    <t xml:space="preserve">Normatíva  </t>
  </si>
  <si>
    <t xml:space="preserve"> rendezvény 2000000</t>
  </si>
  <si>
    <t xml:space="preserve">Óvoda működtetési támogatás még nincs </t>
  </si>
  <si>
    <t>vásárolt étkezés (K332)</t>
  </si>
  <si>
    <t>Továbbszámlázott szolgáltatások</t>
  </si>
  <si>
    <t>5 fő,</t>
  </si>
  <si>
    <t>Reklám és Propaganda (k342)</t>
  </si>
  <si>
    <t>Reklám és Propaganda (K342)</t>
  </si>
  <si>
    <t>1 db autó önrész (pénzügyi lízing)</t>
  </si>
  <si>
    <t>Ingatlan felújítások (K71)</t>
  </si>
  <si>
    <t>Felújítás (71)</t>
  </si>
  <si>
    <t>Homlokzat pályázat</t>
  </si>
  <si>
    <t>Egyéb</t>
  </si>
  <si>
    <t>RENDŐRÖK nincsenek benne</t>
  </si>
  <si>
    <t xml:space="preserve">működési normatíva  nincs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</si>
</sst>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0.0%"/>
    <numFmt numFmtId="172" formatCode="[$-40E]yyyy\.\ mmmm\ d\.\,\ dddd"/>
    <numFmt numFmtId="173" formatCode="#,##0.00\ &quot;Ft&quot;"/>
  </numFmts>
  <fonts count="9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i/>
      <sz val="14"/>
      <color indexed="10"/>
      <name val="Calibri"/>
      <family val="2"/>
    </font>
    <font>
      <b/>
      <i/>
      <sz val="12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i/>
      <sz val="10"/>
      <color indexed="10"/>
      <name val="Arial"/>
      <family val="2"/>
    </font>
    <font>
      <i/>
      <sz val="12"/>
      <name val="Calibri"/>
      <family val="2"/>
    </font>
    <font>
      <sz val="11"/>
      <color indexed="1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Arial CE"/>
      <family val="0"/>
    </font>
    <font>
      <b/>
      <i/>
      <sz val="12"/>
      <color indexed="10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i/>
      <sz val="14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1"/>
      <color theme="4" tint="-0.4999699890613556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0"/>
      <color rgb="FFFF0000"/>
      <name val="Arial CE"/>
      <family val="0"/>
    </font>
    <font>
      <b/>
      <i/>
      <sz val="12"/>
      <color rgb="FFFF0000"/>
      <name val="Calibri"/>
      <family val="2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Fill="1" applyBorder="1" applyAlignment="1">
      <alignment/>
    </xf>
    <xf numFmtId="3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3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3" fontId="30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75" fillId="0" borderId="11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3" fontId="74" fillId="0" borderId="0" xfId="0" applyNumberFormat="1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74" fillId="0" borderId="16" xfId="0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0" fontId="74" fillId="0" borderId="14" xfId="0" applyFont="1" applyFill="1" applyBorder="1" applyAlignment="1">
      <alignment/>
    </xf>
    <xf numFmtId="3" fontId="74" fillId="0" borderId="15" xfId="0" applyNumberFormat="1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3" fontId="74" fillId="0" borderId="13" xfId="0" applyNumberFormat="1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74" fillId="0" borderId="18" xfId="0" applyFont="1" applyFill="1" applyBorder="1" applyAlignment="1">
      <alignment/>
    </xf>
    <xf numFmtId="3" fontId="74" fillId="0" borderId="19" xfId="0" applyNumberFormat="1" applyFont="1" applyFill="1" applyBorder="1" applyAlignment="1">
      <alignment/>
    </xf>
    <xf numFmtId="3" fontId="74" fillId="0" borderId="11" xfId="0" applyNumberFormat="1" applyFont="1" applyFill="1" applyBorder="1" applyAlignment="1">
      <alignment/>
    </xf>
    <xf numFmtId="3" fontId="74" fillId="0" borderId="18" xfId="0" applyNumberFormat="1" applyFont="1" applyFill="1" applyBorder="1" applyAlignment="1">
      <alignment/>
    </xf>
    <xf numFmtId="0" fontId="75" fillId="0" borderId="16" xfId="0" applyFont="1" applyFill="1" applyBorder="1" applyAlignment="1">
      <alignment/>
    </xf>
    <xf numFmtId="3" fontId="75" fillId="0" borderId="10" xfId="0" applyNumberFormat="1" applyFont="1" applyFill="1" applyBorder="1" applyAlignment="1">
      <alignment/>
    </xf>
    <xf numFmtId="3" fontId="75" fillId="0" borderId="20" xfId="0" applyNumberFormat="1" applyFont="1" applyFill="1" applyBorder="1" applyAlignment="1">
      <alignment/>
    </xf>
    <xf numFmtId="3" fontId="75" fillId="0" borderId="11" xfId="0" applyNumberFormat="1" applyFont="1" applyFill="1" applyBorder="1" applyAlignment="1">
      <alignment/>
    </xf>
    <xf numFmtId="0" fontId="74" fillId="0" borderId="15" xfId="0" applyFont="1" applyFill="1" applyBorder="1" applyAlignment="1">
      <alignment/>
    </xf>
    <xf numFmtId="0" fontId="75" fillId="0" borderId="17" xfId="0" applyFont="1" applyFill="1" applyBorder="1" applyAlignment="1">
      <alignment/>
    </xf>
    <xf numFmtId="3" fontId="32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3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3" fontId="33" fillId="33" borderId="21" xfId="0" applyNumberFormat="1" applyFont="1" applyFill="1" applyBorder="1" applyAlignment="1">
      <alignment horizontal="left" wrapText="1"/>
    </xf>
    <xf numFmtId="3" fontId="33" fillId="33" borderId="22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left" wrapText="1"/>
    </xf>
    <xf numFmtId="3" fontId="33" fillId="33" borderId="0" xfId="0" applyNumberFormat="1" applyFont="1" applyFill="1" applyAlignment="1">
      <alignment/>
    </xf>
    <xf numFmtId="3" fontId="34" fillId="34" borderId="0" xfId="0" applyNumberFormat="1" applyFont="1" applyFill="1" applyBorder="1" applyAlignment="1">
      <alignment/>
    </xf>
    <xf numFmtId="3" fontId="35" fillId="34" borderId="0" xfId="0" applyNumberFormat="1" applyFont="1" applyFill="1" applyBorder="1" applyAlignment="1">
      <alignment/>
    </xf>
    <xf numFmtId="3" fontId="35" fillId="34" borderId="23" xfId="0" applyNumberFormat="1" applyFont="1" applyFill="1" applyBorder="1" applyAlignment="1">
      <alignment horizontal="left" wrapText="1"/>
    </xf>
    <xf numFmtId="3" fontId="35" fillId="34" borderId="24" xfId="0" applyNumberFormat="1" applyFont="1" applyFill="1" applyBorder="1" applyAlignment="1">
      <alignment/>
    </xf>
    <xf numFmtId="3" fontId="75" fillId="0" borderId="13" xfId="0" applyNumberFormat="1" applyFont="1" applyFill="1" applyBorder="1" applyAlignment="1">
      <alignment/>
    </xf>
    <xf numFmtId="3" fontId="77" fillId="0" borderId="0" xfId="0" applyNumberFormat="1" applyFont="1" applyAlignment="1">
      <alignment/>
    </xf>
    <xf numFmtId="3" fontId="33" fillId="34" borderId="25" xfId="0" applyNumberFormat="1" applyFont="1" applyFill="1" applyBorder="1" applyAlignment="1">
      <alignment horizontal="left" vertical="center" wrapText="1"/>
    </xf>
    <xf numFmtId="3" fontId="33" fillId="34" borderId="26" xfId="0" applyNumberFormat="1" applyFont="1" applyFill="1" applyBorder="1" applyAlignment="1">
      <alignment horizontal="center" vertical="center"/>
    </xf>
    <xf numFmtId="3" fontId="33" fillId="34" borderId="27" xfId="0" applyNumberFormat="1" applyFont="1" applyFill="1" applyBorder="1" applyAlignment="1">
      <alignment horizontal="center" vertical="center"/>
    </xf>
    <xf numFmtId="3" fontId="33" fillId="34" borderId="0" xfId="0" applyNumberFormat="1" applyFont="1" applyFill="1" applyBorder="1" applyAlignment="1">
      <alignment/>
    </xf>
    <xf numFmtId="3" fontId="33" fillId="34" borderId="28" xfId="0" applyNumberFormat="1" applyFont="1" applyFill="1" applyBorder="1" applyAlignment="1">
      <alignment horizontal="left" vertical="center" wrapText="1"/>
    </xf>
    <xf numFmtId="3" fontId="33" fillId="34" borderId="29" xfId="0" applyNumberFormat="1" applyFont="1" applyFill="1" applyBorder="1" applyAlignment="1">
      <alignment horizontal="center" vertical="center" wrapText="1"/>
    </xf>
    <xf numFmtId="3" fontId="33" fillId="34" borderId="30" xfId="0" applyNumberFormat="1" applyFont="1" applyFill="1" applyBorder="1" applyAlignment="1">
      <alignment horizontal="center" vertical="center" wrapText="1"/>
    </xf>
    <xf numFmtId="3" fontId="33" fillId="34" borderId="0" xfId="0" applyNumberFormat="1" applyFont="1" applyFill="1" applyBorder="1" applyAlignment="1">
      <alignment/>
    </xf>
    <xf numFmtId="3" fontId="37" fillId="33" borderId="0" xfId="0" applyNumberFormat="1" applyFont="1" applyFill="1" applyBorder="1" applyAlignment="1">
      <alignment/>
    </xf>
    <xf numFmtId="3" fontId="35" fillId="34" borderId="31" xfId="0" applyNumberFormat="1" applyFont="1" applyFill="1" applyBorder="1" applyAlignment="1">
      <alignment horizontal="left" wrapText="1"/>
    </xf>
    <xf numFmtId="3" fontId="35" fillId="34" borderId="32" xfId="0" applyNumberFormat="1" applyFont="1" applyFill="1" applyBorder="1" applyAlignment="1">
      <alignment/>
    </xf>
    <xf numFmtId="3" fontId="78" fillId="0" borderId="15" xfId="0" applyNumberFormat="1" applyFont="1" applyFill="1" applyBorder="1" applyAlignment="1">
      <alignment/>
    </xf>
    <xf numFmtId="3" fontId="39" fillId="0" borderId="0" xfId="0" applyNumberFormat="1" applyFont="1" applyAlignment="1">
      <alignment horizontal="center"/>
    </xf>
    <xf numFmtId="3" fontId="74" fillId="0" borderId="29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3" fontId="34" fillId="34" borderId="33" xfId="0" applyNumberFormat="1" applyFont="1" applyFill="1" applyBorder="1" applyAlignment="1">
      <alignment/>
    </xf>
    <xf numFmtId="3" fontId="34" fillId="0" borderId="20" xfId="0" applyNumberFormat="1" applyFont="1" applyFill="1" applyBorder="1" applyAlignment="1">
      <alignment/>
    </xf>
    <xf numFmtId="3" fontId="75" fillId="0" borderId="15" xfId="0" applyNumberFormat="1" applyFont="1" applyFill="1" applyBorder="1" applyAlignment="1">
      <alignment/>
    </xf>
    <xf numFmtId="3" fontId="74" fillId="34" borderId="0" xfId="0" applyNumberFormat="1" applyFont="1" applyFill="1" applyBorder="1" applyAlignment="1">
      <alignment/>
    </xf>
    <xf numFmtId="3" fontId="75" fillId="34" borderId="20" xfId="0" applyNumberFormat="1" applyFont="1" applyFill="1" applyBorder="1" applyAlignment="1">
      <alignment/>
    </xf>
    <xf numFmtId="0" fontId="7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3" fontId="0" fillId="0" borderId="29" xfId="0" applyNumberFormat="1" applyFont="1" applyBorder="1" applyAlignment="1">
      <alignment horizontal="right" vertical="top" wrapText="1"/>
    </xf>
    <xf numFmtId="3" fontId="8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0" fontId="2" fillId="0" borderId="29" xfId="0" applyFont="1" applyBorder="1" applyAlignment="1">
      <alignment horizontal="left" vertical="top" wrapText="1"/>
    </xf>
    <xf numFmtId="3" fontId="80" fillId="0" borderId="29" xfId="0" applyNumberFormat="1" applyFont="1" applyBorder="1" applyAlignment="1">
      <alignment horizontal="right" vertical="top" wrapText="1"/>
    </xf>
    <xf numFmtId="0" fontId="2" fillId="36" borderId="29" xfId="0" applyFont="1" applyFill="1" applyBorder="1" applyAlignment="1">
      <alignment horizontal="left" vertical="top" wrapText="1"/>
    </xf>
    <xf numFmtId="3" fontId="2" fillId="36" borderId="29" xfId="0" applyNumberFormat="1" applyFont="1" applyFill="1" applyBorder="1" applyAlignment="1">
      <alignment horizontal="right" vertical="top" wrapText="1"/>
    </xf>
    <xf numFmtId="3" fontId="81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15" borderId="29" xfId="0" applyFont="1" applyFill="1" applyBorder="1" applyAlignment="1">
      <alignment horizontal="left" vertical="center" wrapText="1"/>
    </xf>
    <xf numFmtId="3" fontId="5" fillId="15" borderId="29" xfId="0" applyNumberFormat="1" applyFont="1" applyFill="1" applyBorder="1" applyAlignment="1">
      <alignment vertical="center"/>
    </xf>
    <xf numFmtId="3" fontId="8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8" borderId="29" xfId="0" applyFont="1" applyFill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63" fillId="0" borderId="0" xfId="0" applyFont="1" applyAlignment="1">
      <alignment/>
    </xf>
    <xf numFmtId="3" fontId="83" fillId="0" borderId="29" xfId="0" applyNumberFormat="1" applyFont="1" applyBorder="1" applyAlignment="1">
      <alignment horizontal="right" vertical="top" wrapText="1"/>
    </xf>
    <xf numFmtId="0" fontId="0" fillId="36" borderId="29" xfId="0" applyFont="1" applyFill="1" applyBorder="1" applyAlignment="1">
      <alignment horizontal="left" vertical="top" wrapText="1"/>
    </xf>
    <xf numFmtId="3" fontId="0" fillId="36" borderId="29" xfId="0" applyNumberFormat="1" applyFill="1" applyBorder="1" applyAlignment="1">
      <alignment/>
    </xf>
    <xf numFmtId="3" fontId="63" fillId="0" borderId="0" xfId="0" applyNumberFormat="1" applyFont="1" applyAlignment="1">
      <alignment/>
    </xf>
    <xf numFmtId="3" fontId="70" fillId="8" borderId="29" xfId="0" applyNumberFormat="1" applyFont="1" applyFill="1" applyBorder="1" applyAlignment="1">
      <alignment vertical="center"/>
    </xf>
    <xf numFmtId="3" fontId="84" fillId="0" borderId="0" xfId="0" applyNumberFormat="1" applyFont="1" applyAlignment="1">
      <alignment vertical="center"/>
    </xf>
    <xf numFmtId="0" fontId="85" fillId="0" borderId="29" xfId="0" applyFont="1" applyBorder="1" applyAlignment="1">
      <alignment horizontal="left" vertical="top" wrapText="1"/>
    </xf>
    <xf numFmtId="3" fontId="85" fillId="0" borderId="29" xfId="0" applyNumberFormat="1" applyFont="1" applyBorder="1" applyAlignment="1">
      <alignment horizontal="right" vertical="top" wrapText="1"/>
    </xf>
    <xf numFmtId="3" fontId="85" fillId="0" borderId="0" xfId="0" applyNumberFormat="1" applyFont="1" applyAlignment="1">
      <alignment horizontal="right" vertical="top" wrapText="1"/>
    </xf>
    <xf numFmtId="0" fontId="2" fillId="8" borderId="29" xfId="0" applyFont="1" applyFill="1" applyBorder="1" applyAlignment="1">
      <alignment horizontal="left" vertical="top" wrapText="1"/>
    </xf>
    <xf numFmtId="3" fontId="70" fillId="8" borderId="29" xfId="0" applyNumberFormat="1" applyFont="1" applyFill="1" applyBorder="1" applyAlignment="1">
      <alignment/>
    </xf>
    <xf numFmtId="3" fontId="84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2" fillId="15" borderId="29" xfId="0" applyFont="1" applyFill="1" applyBorder="1" applyAlignment="1">
      <alignment horizontal="left" vertical="top" wrapText="1"/>
    </xf>
    <xf numFmtId="3" fontId="70" fillId="15" borderId="29" xfId="0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2" fillId="36" borderId="29" xfId="0" applyFont="1" applyFill="1" applyBorder="1" applyAlignment="1">
      <alignment horizontal="center" vertical="top" wrapText="1"/>
    </xf>
    <xf numFmtId="0" fontId="2" fillId="15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top" wrapText="1"/>
    </xf>
    <xf numFmtId="0" fontId="2" fillId="15" borderId="29" xfId="0" applyFont="1" applyFill="1" applyBorder="1" applyAlignment="1">
      <alignment horizontal="center" vertical="top" wrapText="1"/>
    </xf>
    <xf numFmtId="0" fontId="0" fillId="8" borderId="29" xfId="0" applyFill="1" applyBorder="1" applyAlignment="1">
      <alignment/>
    </xf>
    <xf numFmtId="0" fontId="0" fillId="15" borderId="29" xfId="0" applyFill="1" applyBorder="1" applyAlignment="1">
      <alignment/>
    </xf>
    <xf numFmtId="0" fontId="86" fillId="0" borderId="0" xfId="0" applyFont="1" applyAlignment="1">
      <alignment/>
    </xf>
    <xf numFmtId="166" fontId="86" fillId="0" borderId="0" xfId="0" applyNumberFormat="1" applyFont="1" applyAlignment="1">
      <alignment/>
    </xf>
    <xf numFmtId="166" fontId="0" fillId="8" borderId="29" xfId="0" applyNumberFormat="1" applyFill="1" applyBorder="1" applyAlignment="1">
      <alignment vertical="center"/>
    </xf>
    <xf numFmtId="3" fontId="33" fillId="33" borderId="34" xfId="0" applyNumberFormat="1" applyFont="1" applyFill="1" applyBorder="1" applyAlignment="1">
      <alignment horizontal="left" wrapText="1"/>
    </xf>
    <xf numFmtId="3" fontId="33" fillId="33" borderId="35" xfId="0" applyNumberFormat="1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8" fillId="0" borderId="0" xfId="0" applyFont="1" applyBorder="1" applyAlignment="1">
      <alignment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left" vertical="center" wrapText="1"/>
    </xf>
    <xf numFmtId="3" fontId="55" fillId="34" borderId="29" xfId="0" applyNumberFormat="1" applyFont="1" applyFill="1" applyBorder="1" applyAlignment="1">
      <alignment vertical="center"/>
    </xf>
    <xf numFmtId="0" fontId="87" fillId="0" borderId="0" xfId="0" applyFont="1" applyAlignment="1">
      <alignment vertical="center"/>
    </xf>
    <xf numFmtId="3" fontId="2" fillId="0" borderId="0" xfId="0" applyNumberFormat="1" applyFont="1" applyAlignment="1">
      <alignment horizontal="left" vertical="top" wrapText="1"/>
    </xf>
    <xf numFmtId="0" fontId="50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0" fillId="34" borderId="29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left" vertical="top" wrapText="1"/>
    </xf>
    <xf numFmtId="3" fontId="2" fillId="34" borderId="29" xfId="0" applyNumberFormat="1" applyFont="1" applyFill="1" applyBorder="1" applyAlignment="1">
      <alignment horizontal="right" vertical="top" wrapText="1"/>
    </xf>
    <xf numFmtId="3" fontId="34" fillId="12" borderId="28" xfId="0" applyNumberFormat="1" applyFont="1" applyFill="1" applyBorder="1" applyAlignment="1">
      <alignment horizontal="left" wrapText="1"/>
    </xf>
    <xf numFmtId="3" fontId="34" fillId="12" borderId="29" xfId="0" applyNumberFormat="1" applyFont="1" applyFill="1" applyBorder="1" applyAlignment="1">
      <alignment/>
    </xf>
    <xf numFmtId="3" fontId="34" fillId="12" borderId="29" xfId="0" applyNumberFormat="1" applyFont="1" applyFill="1" applyBorder="1" applyAlignment="1">
      <alignment/>
    </xf>
    <xf numFmtId="3" fontId="34" fillId="12" borderId="30" xfId="0" applyNumberFormat="1" applyFont="1" applyFill="1" applyBorder="1" applyAlignment="1">
      <alignment/>
    </xf>
    <xf numFmtId="3" fontId="88" fillId="34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7" fillId="0" borderId="0" xfId="0" applyFont="1" applyAlignment="1">
      <alignment horizontal="right" vertical="center"/>
    </xf>
    <xf numFmtId="3" fontId="34" fillId="34" borderId="29" xfId="0" applyNumberFormat="1" applyFont="1" applyFill="1" applyBorder="1" applyAlignment="1">
      <alignment horizontal="left" wrapText="1"/>
    </xf>
    <xf numFmtId="3" fontId="34" fillId="34" borderId="29" xfId="0" applyNumberFormat="1" applyFont="1" applyFill="1" applyBorder="1" applyAlignment="1">
      <alignment/>
    </xf>
    <xf numFmtId="3" fontId="34" fillId="34" borderId="30" xfId="0" applyNumberFormat="1" applyFont="1" applyFill="1" applyBorder="1" applyAlignment="1">
      <alignment/>
    </xf>
    <xf numFmtId="3" fontId="34" fillId="34" borderId="25" xfId="0" applyNumberFormat="1" applyFont="1" applyFill="1" applyBorder="1" applyAlignment="1">
      <alignment horizontal="left" wrapText="1"/>
    </xf>
    <xf numFmtId="3" fontId="34" fillId="34" borderId="26" xfId="0" applyNumberFormat="1" applyFont="1" applyFill="1" applyBorder="1" applyAlignment="1">
      <alignment/>
    </xf>
    <xf numFmtId="3" fontId="5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74" fillId="34" borderId="28" xfId="0" applyNumberFormat="1" applyFont="1" applyFill="1" applyBorder="1" applyAlignment="1">
      <alignment horizontal="left" wrapText="1"/>
    </xf>
    <xf numFmtId="3" fontId="74" fillId="34" borderId="29" xfId="0" applyNumberFormat="1" applyFont="1" applyFill="1" applyBorder="1" applyAlignment="1">
      <alignment/>
    </xf>
    <xf numFmtId="3" fontId="74" fillId="34" borderId="29" xfId="0" applyNumberFormat="1" applyFont="1" applyFill="1" applyBorder="1" applyAlignment="1">
      <alignment/>
    </xf>
    <xf numFmtId="3" fontId="34" fillId="12" borderId="33" xfId="0" applyNumberFormat="1" applyFont="1" applyFill="1" applyBorder="1" applyAlignment="1">
      <alignment/>
    </xf>
    <xf numFmtId="3" fontId="34" fillId="12" borderId="36" xfId="0" applyNumberFormat="1" applyFont="1" applyFill="1" applyBorder="1" applyAlignment="1">
      <alignment/>
    </xf>
    <xf numFmtId="3" fontId="33" fillId="33" borderId="3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3" fontId="70" fillId="34" borderId="29" xfId="0" applyNumberFormat="1" applyFont="1" applyFill="1" applyBorder="1" applyAlignment="1">
      <alignment/>
    </xf>
    <xf numFmtId="0" fontId="0" fillId="34" borderId="29" xfId="0" applyFont="1" applyFill="1" applyBorder="1" applyAlignment="1">
      <alignment horizontal="left" vertical="top" wrapText="1"/>
    </xf>
    <xf numFmtId="0" fontId="79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3" fontId="0" fillId="34" borderId="29" xfId="0" applyNumberFormat="1" applyFont="1" applyFill="1" applyBorder="1" applyAlignment="1">
      <alignment horizontal="right" vertical="top" wrapText="1"/>
    </xf>
    <xf numFmtId="3" fontId="80" fillId="34" borderId="0" xfId="0" applyNumberFormat="1" applyFont="1" applyFill="1" applyAlignment="1">
      <alignment horizontal="right" vertical="top" wrapText="1"/>
    </xf>
    <xf numFmtId="3" fontId="0" fillId="34" borderId="0" xfId="0" applyNumberFormat="1" applyFont="1" applyFill="1" applyAlignment="1">
      <alignment horizontal="right" vertical="top" wrapText="1"/>
    </xf>
    <xf numFmtId="3" fontId="80" fillId="34" borderId="29" xfId="0" applyNumberFormat="1" applyFont="1" applyFill="1" applyBorder="1" applyAlignment="1">
      <alignment horizontal="right" vertical="top" wrapText="1"/>
    </xf>
    <xf numFmtId="0" fontId="2" fillId="34" borderId="29" xfId="0" applyFont="1" applyFill="1" applyBorder="1" applyAlignment="1">
      <alignment horizontal="left" vertical="center" wrapText="1"/>
    </xf>
    <xf numFmtId="0" fontId="63" fillId="34" borderId="0" xfId="0" applyFont="1" applyFill="1" applyAlignment="1">
      <alignment vertical="center"/>
    </xf>
    <xf numFmtId="0" fontId="63" fillId="34" borderId="0" xfId="0" applyFont="1" applyFill="1" applyAlignment="1">
      <alignment/>
    </xf>
    <xf numFmtId="3" fontId="83" fillId="34" borderId="29" xfId="0" applyNumberFormat="1" applyFont="1" applyFill="1" applyBorder="1" applyAlignment="1">
      <alignment horizontal="right" vertical="top" wrapText="1"/>
    </xf>
    <xf numFmtId="0" fontId="87" fillId="34" borderId="16" xfId="0" applyFont="1" applyFill="1" applyBorder="1" applyAlignment="1">
      <alignment/>
    </xf>
    <xf numFmtId="0" fontId="87" fillId="34" borderId="29" xfId="0" applyFont="1" applyFill="1" applyBorder="1" applyAlignment="1">
      <alignment/>
    </xf>
    <xf numFmtId="3" fontId="63" fillId="34" borderId="0" xfId="0" applyNumberFormat="1" applyFont="1" applyFill="1" applyAlignment="1">
      <alignment/>
    </xf>
    <xf numFmtId="0" fontId="86" fillId="34" borderId="0" xfId="0" applyFont="1" applyFill="1" applyAlignment="1">
      <alignment/>
    </xf>
    <xf numFmtId="166" fontId="86" fillId="34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3" fontId="2" fillId="34" borderId="29" xfId="0" applyNumberFormat="1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/>
    </xf>
    <xf numFmtId="3" fontId="89" fillId="34" borderId="0" xfId="0" applyNumberFormat="1" applyFont="1" applyFill="1" applyAlignment="1">
      <alignment vertical="center"/>
    </xf>
    <xf numFmtId="3" fontId="7" fillId="34" borderId="0" xfId="0" applyNumberFormat="1" applyFont="1" applyFill="1" applyAlignment="1">
      <alignment vertical="center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3" fontId="63" fillId="34" borderId="0" xfId="0" applyNumberFormat="1" applyFont="1" applyFill="1" applyAlignment="1">
      <alignment vertical="center"/>
    </xf>
    <xf numFmtId="0" fontId="80" fillId="34" borderId="29" xfId="0" applyFont="1" applyFill="1" applyBorder="1" applyAlignment="1">
      <alignment horizontal="left" vertical="top" wrapText="1"/>
    </xf>
    <xf numFmtId="3" fontId="55" fillId="34" borderId="29" xfId="0" applyNumberFormat="1" applyFont="1" applyFill="1" applyBorder="1" applyAlignment="1">
      <alignment/>
    </xf>
    <xf numFmtId="3" fontId="55" fillId="34" borderId="0" xfId="0" applyNumberFormat="1" applyFont="1" applyFill="1" applyAlignment="1">
      <alignment/>
    </xf>
    <xf numFmtId="0" fontId="2" fillId="37" borderId="29" xfId="0" applyFont="1" applyFill="1" applyBorder="1" applyAlignment="1">
      <alignment horizontal="left" vertical="top" wrapText="1"/>
    </xf>
    <xf numFmtId="3" fontId="2" fillId="37" borderId="29" xfId="0" applyNumberFormat="1" applyFont="1" applyFill="1" applyBorder="1" applyAlignment="1">
      <alignment/>
    </xf>
    <xf numFmtId="0" fontId="0" fillId="34" borderId="29" xfId="0" applyFill="1" applyBorder="1" applyAlignment="1">
      <alignment/>
    </xf>
    <xf numFmtId="0" fontId="83" fillId="34" borderId="16" xfId="0" applyFont="1" applyFill="1" applyBorder="1" applyAlignment="1">
      <alignment/>
    </xf>
    <xf numFmtId="0" fontId="83" fillId="34" borderId="29" xfId="0" applyFont="1" applyFill="1" applyBorder="1" applyAlignment="1">
      <alignment/>
    </xf>
    <xf numFmtId="0" fontId="74" fillId="37" borderId="0" xfId="0" applyFont="1" applyFill="1" applyBorder="1" applyAlignment="1">
      <alignment/>
    </xf>
    <xf numFmtId="3" fontId="74" fillId="37" borderId="15" xfId="0" applyNumberFormat="1" applyFont="1" applyFill="1" applyBorder="1" applyAlignment="1">
      <alignment/>
    </xf>
    <xf numFmtId="3" fontId="74" fillId="37" borderId="0" xfId="0" applyNumberFormat="1" applyFont="1" applyFill="1" applyBorder="1" applyAlignment="1">
      <alignment/>
    </xf>
    <xf numFmtId="0" fontId="74" fillId="37" borderId="14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0" fillId="8" borderId="29" xfId="0" applyNumberFormat="1" applyFill="1" applyBorder="1" applyAlignment="1">
      <alignment/>
    </xf>
    <xf numFmtId="3" fontId="0" fillId="18" borderId="29" xfId="0" applyNumberFormat="1" applyFont="1" applyFill="1" applyBorder="1" applyAlignment="1">
      <alignment horizontal="right" vertical="top" wrapText="1"/>
    </xf>
    <xf numFmtId="3" fontId="80" fillId="34" borderId="0" xfId="0" applyNumberFormat="1" applyFont="1" applyFill="1" applyAlignment="1" quotePrefix="1">
      <alignment horizontal="right" vertical="top" wrapText="1"/>
    </xf>
    <xf numFmtId="3" fontId="0" fillId="0" borderId="29" xfId="0" applyNumberFormat="1" applyFont="1" applyFill="1" applyBorder="1" applyAlignment="1">
      <alignment horizontal="right" vertical="top" wrapText="1"/>
    </xf>
    <xf numFmtId="3" fontId="70" fillId="33" borderId="29" xfId="0" applyNumberFormat="1" applyFont="1" applyFill="1" applyBorder="1" applyAlignment="1">
      <alignment/>
    </xf>
    <xf numFmtId="0" fontId="0" fillId="33" borderId="29" xfId="0" applyFont="1" applyFill="1" applyBorder="1" applyAlignment="1">
      <alignment horizontal="left" vertical="top" wrapText="1"/>
    </xf>
    <xf numFmtId="3" fontId="87" fillId="0" borderId="0" xfId="0" applyNumberFormat="1" applyFont="1" applyAlignment="1">
      <alignment vertical="center"/>
    </xf>
    <xf numFmtId="3" fontId="34" fillId="37" borderId="28" xfId="0" applyNumberFormat="1" applyFont="1" applyFill="1" applyBorder="1" applyAlignment="1">
      <alignment horizontal="left" wrapText="1"/>
    </xf>
    <xf numFmtId="3" fontId="34" fillId="37" borderId="29" xfId="0" applyNumberFormat="1" applyFont="1" applyFill="1" applyBorder="1" applyAlignment="1">
      <alignment/>
    </xf>
    <xf numFmtId="3" fontId="34" fillId="37" borderId="29" xfId="0" applyNumberFormat="1" applyFont="1" applyFill="1" applyBorder="1" applyAlignment="1">
      <alignment/>
    </xf>
    <xf numFmtId="3" fontId="34" fillId="37" borderId="30" xfId="0" applyNumberFormat="1" applyFont="1" applyFill="1" applyBorder="1" applyAlignment="1">
      <alignment/>
    </xf>
    <xf numFmtId="3" fontId="34" fillId="37" borderId="0" xfId="0" applyNumberFormat="1" applyFont="1" applyFill="1" applyBorder="1" applyAlignment="1">
      <alignment/>
    </xf>
    <xf numFmtId="3" fontId="35" fillId="37" borderId="29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3" fontId="90" fillId="0" borderId="0" xfId="0" applyNumberFormat="1" applyFont="1" applyAlignment="1">
      <alignment/>
    </xf>
    <xf numFmtId="3" fontId="34" fillId="37" borderId="16" xfId="0" applyNumberFormat="1" applyFont="1" applyFill="1" applyBorder="1" applyAlignment="1">
      <alignment/>
    </xf>
    <xf numFmtId="3" fontId="34" fillId="37" borderId="23" xfId="0" applyNumberFormat="1" applyFont="1" applyFill="1" applyBorder="1" applyAlignment="1">
      <alignment horizontal="left" wrapText="1"/>
    </xf>
    <xf numFmtId="3" fontId="34" fillId="37" borderId="24" xfId="0" applyNumberFormat="1" applyFont="1" applyFill="1" applyBorder="1" applyAlignment="1">
      <alignment/>
    </xf>
    <xf numFmtId="3" fontId="34" fillId="37" borderId="24" xfId="0" applyNumberFormat="1" applyFont="1" applyFill="1" applyBorder="1" applyAlignment="1">
      <alignment/>
    </xf>
    <xf numFmtId="3" fontId="34" fillId="37" borderId="38" xfId="0" applyNumberFormat="1" applyFont="1" applyFill="1" applyBorder="1" applyAlignment="1">
      <alignment/>
    </xf>
    <xf numFmtId="3" fontId="34" fillId="37" borderId="36" xfId="0" applyNumberFormat="1" applyFont="1" applyFill="1" applyBorder="1" applyAlignment="1">
      <alignment/>
    </xf>
    <xf numFmtId="0" fontId="0" fillId="0" borderId="29" xfId="0" applyFill="1" applyBorder="1" applyAlignment="1">
      <alignment horizontal="left"/>
    </xf>
    <xf numFmtId="3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83" fillId="0" borderId="29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81" fillId="0" borderId="29" xfId="0" applyNumberFormat="1" applyFont="1" applyBorder="1" applyAlignment="1">
      <alignment horizontal="right" vertical="top" wrapText="1"/>
    </xf>
    <xf numFmtId="3" fontId="81" fillId="0" borderId="0" xfId="0" applyNumberFormat="1" applyFont="1" applyBorder="1" applyAlignment="1">
      <alignment horizontal="right" vertical="top" wrapText="1"/>
    </xf>
    <xf numFmtId="3" fontId="85" fillId="0" borderId="0" xfId="0" applyNumberFormat="1" applyFont="1" applyBorder="1" applyAlignment="1">
      <alignment horizontal="right" vertical="top" wrapText="1"/>
    </xf>
    <xf numFmtId="0" fontId="81" fillId="0" borderId="0" xfId="0" applyFont="1" applyAlignment="1">
      <alignment/>
    </xf>
    <xf numFmtId="0" fontId="91" fillId="0" borderId="0" xfId="0" applyFont="1" applyAlignment="1">
      <alignment horizontal="right" vertical="center"/>
    </xf>
    <xf numFmtId="166" fontId="8" fillId="0" borderId="0" xfId="0" applyNumberFormat="1" applyFont="1" applyAlignment="1">
      <alignment/>
    </xf>
    <xf numFmtId="0" fontId="84" fillId="0" borderId="0" xfId="0" applyFont="1" applyAlignment="1">
      <alignment/>
    </xf>
    <xf numFmtId="166" fontId="84" fillId="0" borderId="0" xfId="0" applyNumberFormat="1" applyFont="1" applyAlignment="1">
      <alignment/>
    </xf>
    <xf numFmtId="166" fontId="2" fillId="36" borderId="29" xfId="0" applyNumberFormat="1" applyFont="1" applyFill="1" applyBorder="1" applyAlignment="1">
      <alignment horizontal="righ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3" fontId="70" fillId="0" borderId="2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left"/>
    </xf>
    <xf numFmtId="0" fontId="80" fillId="0" borderId="29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NAGYMAROS\K&#246;lts&#233;gvet&#233;s\ovi\M&#225;solat%20-%20K&#214;LTS&#201;GVET&#201;STERV_2022%20&#211;v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érköltségterv_2022"/>
      <sheetName val="kiadások"/>
      <sheetName val="helyettesítés"/>
    </sheetNames>
    <sheetDataSet>
      <sheetData sheetId="0">
        <row r="48">
          <cell r="B48">
            <v>0</v>
          </cell>
        </row>
        <row r="51">
          <cell r="B51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9"/>
  <sheetViews>
    <sheetView workbookViewId="0" topLeftCell="A34">
      <selection activeCell="D44" sqref="D44"/>
    </sheetView>
  </sheetViews>
  <sheetFormatPr defaultColWidth="9.140625" defaultRowHeight="12.75"/>
  <cols>
    <col min="1" max="1" width="43.28125" style="11" customWidth="1"/>
    <col min="2" max="2" width="57.7109375" style="11" bestFit="1" customWidth="1"/>
    <col min="3" max="3" width="15.421875" style="11" bestFit="1" customWidth="1"/>
    <col min="4" max="4" width="28.421875" style="11" customWidth="1"/>
    <col min="5" max="5" width="14.28125" style="11" bestFit="1" customWidth="1"/>
    <col min="6" max="6" width="15.421875" style="11" bestFit="1" customWidth="1"/>
    <col min="7" max="7" width="10.28125" style="11" bestFit="1" customWidth="1"/>
    <col min="8" max="16384" width="9.140625" style="11" customWidth="1"/>
  </cols>
  <sheetData>
    <row r="1" spans="1:4" s="9" customFormat="1" ht="18">
      <c r="A1" s="18"/>
      <c r="B1" s="15" t="s">
        <v>2</v>
      </c>
      <c r="C1" s="15"/>
      <c r="D1" s="19">
        <v>2023</v>
      </c>
    </row>
    <row r="2" spans="1:6" ht="17.25">
      <c r="A2" s="20"/>
      <c r="B2" s="21"/>
      <c r="C2" s="22"/>
      <c r="D2" s="23" t="s">
        <v>3</v>
      </c>
      <c r="E2" s="24"/>
      <c r="F2" s="24"/>
    </row>
    <row r="3" spans="1:6" s="7" customFormat="1" ht="18">
      <c r="A3" s="25" t="s">
        <v>4</v>
      </c>
      <c r="B3" s="16"/>
      <c r="C3" s="26"/>
      <c r="D3" s="74">
        <v>106697990</v>
      </c>
      <c r="E3" s="6"/>
      <c r="F3" s="6"/>
    </row>
    <row r="4" spans="1:6" s="7" customFormat="1" ht="18">
      <c r="A4" s="27"/>
      <c r="B4" s="5"/>
      <c r="C4" s="17"/>
      <c r="D4" s="28"/>
      <c r="E4" s="6"/>
      <c r="F4" s="6"/>
    </row>
    <row r="5" spans="1:6" s="7" customFormat="1" ht="18">
      <c r="A5" s="29" t="s">
        <v>5</v>
      </c>
      <c r="B5" s="30"/>
      <c r="C5" s="31"/>
      <c r="D5" s="70">
        <f>SUM(C6:C10)</f>
        <v>116000575</v>
      </c>
      <c r="E5" s="6"/>
      <c r="F5" s="6"/>
    </row>
    <row r="6" spans="1:6" s="7" customFormat="1" ht="18">
      <c r="A6" s="27"/>
      <c r="B6" s="5" t="s">
        <v>6</v>
      </c>
      <c r="C6" s="28">
        <v>6523400</v>
      </c>
      <c r="D6" s="28"/>
      <c r="E6" s="6"/>
      <c r="F6" s="6"/>
    </row>
    <row r="7" spans="1:6" s="7" customFormat="1" ht="18">
      <c r="A7" s="27"/>
      <c r="B7" s="5" t="s">
        <v>7</v>
      </c>
      <c r="C7" s="28">
        <v>24187000</v>
      </c>
      <c r="D7" s="28"/>
      <c r="E7" s="6"/>
      <c r="F7" s="6"/>
    </row>
    <row r="8" spans="1:6" s="7" customFormat="1" ht="18">
      <c r="A8" s="27"/>
      <c r="B8" s="210" t="s">
        <v>361</v>
      </c>
      <c r="C8" s="211">
        <v>75950000</v>
      </c>
      <c r="D8" s="28"/>
      <c r="E8" s="6"/>
      <c r="F8" s="6"/>
    </row>
    <row r="9" spans="1:6" s="7" customFormat="1" ht="18">
      <c r="A9" s="27"/>
      <c r="B9" s="5" t="s">
        <v>20</v>
      </c>
      <c r="C9" s="28">
        <v>100000</v>
      </c>
      <c r="D9" s="28"/>
      <c r="E9" s="6"/>
      <c r="F9" s="6"/>
    </row>
    <row r="10" spans="1:6" s="7" customFormat="1" ht="18">
      <c r="A10" s="32"/>
      <c r="B10" s="33" t="s">
        <v>8</v>
      </c>
      <c r="C10" s="34">
        <v>9240175</v>
      </c>
      <c r="D10" s="34"/>
      <c r="E10" s="6"/>
      <c r="F10" s="6"/>
    </row>
    <row r="11" spans="1:6" s="7" customFormat="1" ht="18">
      <c r="A11" s="27"/>
      <c r="B11" s="5"/>
      <c r="C11" s="17"/>
      <c r="D11" s="28"/>
      <c r="E11" s="6"/>
      <c r="F11" s="6"/>
    </row>
    <row r="12" spans="1:6" s="7" customFormat="1" ht="18">
      <c r="A12" s="29" t="s">
        <v>43</v>
      </c>
      <c r="B12" s="30"/>
      <c r="C12" s="35"/>
      <c r="D12" s="55"/>
      <c r="E12" s="6"/>
      <c r="F12" s="6"/>
    </row>
    <row r="13" spans="1:6" s="7" customFormat="1" ht="18">
      <c r="A13" s="27"/>
      <c r="B13" s="5" t="s">
        <v>9</v>
      </c>
      <c r="C13" s="17"/>
      <c r="D13" s="28">
        <v>14537600</v>
      </c>
      <c r="E13" s="6"/>
      <c r="F13" s="6"/>
    </row>
    <row r="14" spans="1:6" s="7" customFormat="1" ht="18">
      <c r="A14" s="27"/>
      <c r="B14" s="5" t="s">
        <v>44</v>
      </c>
      <c r="C14" s="17"/>
      <c r="D14" s="68"/>
      <c r="E14" s="6"/>
      <c r="F14" s="6"/>
    </row>
    <row r="15" spans="1:6" s="7" customFormat="1" ht="18">
      <c r="A15" s="27"/>
      <c r="B15" s="5" t="s">
        <v>10</v>
      </c>
      <c r="C15" s="17"/>
      <c r="D15" s="28">
        <v>0</v>
      </c>
      <c r="E15" s="6"/>
      <c r="F15" s="6"/>
    </row>
    <row r="16" spans="1:6" s="7" customFormat="1" ht="18">
      <c r="A16" s="27"/>
      <c r="B16" s="5" t="s">
        <v>11</v>
      </c>
      <c r="C16" s="17"/>
      <c r="D16" s="28">
        <v>1532550</v>
      </c>
      <c r="E16" s="6"/>
      <c r="F16" s="6"/>
    </row>
    <row r="17" spans="1:6" s="7" customFormat="1" ht="18">
      <c r="A17" s="32"/>
      <c r="B17" s="33" t="s">
        <v>103</v>
      </c>
      <c r="C17" s="36"/>
      <c r="D17" s="34">
        <v>0</v>
      </c>
      <c r="E17" s="6"/>
      <c r="F17" s="6"/>
    </row>
    <row r="18" spans="1:6" s="7" customFormat="1" ht="18">
      <c r="A18" s="27"/>
      <c r="B18" s="5"/>
      <c r="C18" s="17"/>
      <c r="D18" s="28"/>
      <c r="E18" s="6"/>
      <c r="F18" s="6"/>
    </row>
    <row r="19" spans="1:6" s="9" customFormat="1" ht="18">
      <c r="A19" s="37"/>
      <c r="B19" s="10" t="s">
        <v>48</v>
      </c>
      <c r="C19" s="38"/>
      <c r="D19" s="39">
        <f>SUM(D3:D17)</f>
        <v>238768715</v>
      </c>
      <c r="E19" s="8"/>
      <c r="F19" s="8"/>
    </row>
    <row r="20" spans="1:6" s="7" customFormat="1" ht="18">
      <c r="A20" s="27"/>
      <c r="B20" s="5"/>
      <c r="C20" s="17"/>
      <c r="D20" s="28"/>
      <c r="E20" s="6"/>
      <c r="F20" s="6"/>
    </row>
    <row r="21" spans="1:6" s="9" customFormat="1" ht="18">
      <c r="A21" s="18" t="s">
        <v>42</v>
      </c>
      <c r="B21" s="15"/>
      <c r="C21" s="40" t="s">
        <v>79</v>
      </c>
      <c r="D21" s="39">
        <f>SUM(C22:C23)</f>
        <v>163973580</v>
      </c>
      <c r="E21" s="8"/>
      <c r="F21" s="8"/>
    </row>
    <row r="22" spans="1:6" s="7" customFormat="1" ht="18">
      <c r="A22" s="29"/>
      <c r="B22" s="30" t="s">
        <v>39</v>
      </c>
      <c r="C22" s="31">
        <v>141002580</v>
      </c>
      <c r="D22" s="41"/>
      <c r="E22" s="6"/>
      <c r="F22" s="6"/>
    </row>
    <row r="23" spans="1:6" s="7" customFormat="1" ht="18">
      <c r="A23" s="5"/>
      <c r="B23" s="5" t="s">
        <v>38</v>
      </c>
      <c r="C23" s="17">
        <v>22971000</v>
      </c>
      <c r="D23" s="41"/>
      <c r="E23" s="6"/>
      <c r="F23" s="6"/>
    </row>
    <row r="24" spans="1:6" s="7" customFormat="1" ht="18">
      <c r="A24" s="5"/>
      <c r="B24" s="210" t="s">
        <v>362</v>
      </c>
      <c r="C24" s="212">
        <v>0</v>
      </c>
      <c r="D24" s="28"/>
      <c r="E24" s="6"/>
      <c r="F24" s="6"/>
    </row>
    <row r="25" spans="1:6" s="7" customFormat="1" ht="18">
      <c r="A25" s="27"/>
      <c r="B25" s="5"/>
      <c r="C25" s="17"/>
      <c r="D25" s="28"/>
      <c r="E25" s="6"/>
      <c r="F25" s="6"/>
    </row>
    <row r="26" spans="1:6" s="7" customFormat="1" ht="18">
      <c r="A26" s="25" t="s">
        <v>45</v>
      </c>
      <c r="B26" s="16"/>
      <c r="C26" s="26" t="s">
        <v>53</v>
      </c>
      <c r="D26" s="39">
        <f>SUM(C27:C36)</f>
        <v>128602760</v>
      </c>
      <c r="E26" s="6"/>
      <c r="F26" s="6"/>
    </row>
    <row r="27" spans="1:6" s="7" customFormat="1" ht="18">
      <c r="A27" s="5" t="s">
        <v>41</v>
      </c>
      <c r="B27" s="5"/>
      <c r="C27" s="76">
        <v>29757306</v>
      </c>
      <c r="D27" s="28"/>
      <c r="E27" s="6"/>
      <c r="F27" s="6"/>
    </row>
    <row r="28" spans="1:6" s="7" customFormat="1" ht="18">
      <c r="A28" s="210" t="s">
        <v>19</v>
      </c>
      <c r="B28" s="210"/>
      <c r="C28" s="212">
        <v>49380810</v>
      </c>
      <c r="D28" s="28"/>
      <c r="E28" s="6"/>
      <c r="F28" s="6"/>
    </row>
    <row r="29" spans="1:6" s="7" customFormat="1" ht="18">
      <c r="A29" s="5" t="s">
        <v>108</v>
      </c>
      <c r="B29" s="5"/>
      <c r="C29" s="17">
        <v>1992870</v>
      </c>
      <c r="D29" s="28"/>
      <c r="E29" s="6"/>
      <c r="F29" s="6"/>
    </row>
    <row r="30" spans="1:6" s="7" customFormat="1" ht="18">
      <c r="A30" s="5" t="s">
        <v>40</v>
      </c>
      <c r="B30" s="5"/>
      <c r="C30" s="17">
        <v>205200</v>
      </c>
      <c r="D30" s="28"/>
      <c r="E30" s="6"/>
      <c r="F30" s="6"/>
    </row>
    <row r="31" spans="1:6" s="7" customFormat="1" ht="18">
      <c r="A31" s="27" t="s">
        <v>109</v>
      </c>
      <c r="B31" s="5"/>
      <c r="C31" s="17">
        <v>15899714</v>
      </c>
      <c r="D31" s="28"/>
      <c r="E31" s="6"/>
      <c r="F31" s="6"/>
    </row>
    <row r="32" spans="1:6" s="7" customFormat="1" ht="18">
      <c r="A32" s="27" t="s">
        <v>110</v>
      </c>
      <c r="B32" s="5"/>
      <c r="C32" s="76">
        <v>0</v>
      </c>
      <c r="D32" s="28"/>
      <c r="E32" s="6"/>
      <c r="F32" s="6"/>
    </row>
    <row r="33" spans="1:6" s="7" customFormat="1" ht="18">
      <c r="A33" s="27" t="s">
        <v>111</v>
      </c>
      <c r="B33" s="5"/>
      <c r="C33" s="17">
        <v>565260</v>
      </c>
      <c r="D33" s="28"/>
      <c r="E33" s="6"/>
      <c r="F33" s="6"/>
    </row>
    <row r="34" spans="1:6" s="7" customFormat="1" ht="18">
      <c r="A34" s="27" t="s">
        <v>112</v>
      </c>
      <c r="B34" s="5"/>
      <c r="C34" s="17">
        <v>9042000</v>
      </c>
      <c r="D34" s="28"/>
      <c r="E34" s="6"/>
      <c r="F34" s="6"/>
    </row>
    <row r="35" spans="1:6" s="7" customFormat="1" ht="18">
      <c r="A35" s="27" t="s">
        <v>113</v>
      </c>
      <c r="B35" s="5"/>
      <c r="C35" s="76">
        <v>21759600</v>
      </c>
      <c r="D35" s="28"/>
      <c r="E35" s="6"/>
      <c r="F35" s="6"/>
    </row>
    <row r="36" spans="1:6" s="7" customFormat="1" ht="18">
      <c r="A36" s="213" t="s">
        <v>114</v>
      </c>
      <c r="B36" s="210"/>
      <c r="C36" s="212">
        <v>0</v>
      </c>
      <c r="D36" s="28"/>
      <c r="E36" s="6"/>
      <c r="F36" s="6"/>
    </row>
    <row r="37" spans="1:6" s="7" customFormat="1" ht="18">
      <c r="A37" s="25" t="s">
        <v>68</v>
      </c>
      <c r="B37" s="16"/>
      <c r="C37" s="26"/>
      <c r="D37" s="77">
        <v>18176073</v>
      </c>
      <c r="E37" s="6"/>
      <c r="F37" s="6"/>
    </row>
    <row r="38" spans="1:6" s="7" customFormat="1" ht="18">
      <c r="A38" s="27"/>
      <c r="B38" s="5"/>
      <c r="C38" s="17"/>
      <c r="D38" s="75"/>
      <c r="E38" s="6"/>
      <c r="F38" s="6"/>
    </row>
    <row r="39" spans="1:6" s="7" customFormat="1" ht="18">
      <c r="A39" s="27"/>
      <c r="B39" s="5"/>
      <c r="C39" s="17"/>
      <c r="D39" s="75"/>
      <c r="E39" s="6"/>
      <c r="F39" s="6"/>
    </row>
    <row r="40" spans="1:6" s="7" customFormat="1" ht="18">
      <c r="A40" s="27"/>
      <c r="B40" s="5"/>
      <c r="C40" s="17"/>
      <c r="D40" s="75"/>
      <c r="E40" s="6"/>
      <c r="F40" s="6"/>
    </row>
    <row r="41" spans="1:6" s="7" customFormat="1" ht="18">
      <c r="A41" s="27"/>
      <c r="B41" s="5"/>
      <c r="C41" s="17"/>
      <c r="D41" s="75"/>
      <c r="E41" s="6"/>
      <c r="F41" s="6"/>
    </row>
    <row r="42" spans="1:6" s="7" customFormat="1" ht="18">
      <c r="A42" s="27"/>
      <c r="B42" s="5"/>
      <c r="C42" s="17"/>
      <c r="D42" s="75"/>
      <c r="E42" s="6"/>
      <c r="F42" s="6"/>
    </row>
    <row r="43" spans="1:6" s="7" customFormat="1" ht="18">
      <c r="A43" s="27"/>
      <c r="B43" s="5"/>
      <c r="C43" s="17"/>
      <c r="D43" s="28"/>
      <c r="E43" s="6"/>
      <c r="F43" s="6"/>
    </row>
    <row r="44" spans="1:6" s="9" customFormat="1" ht="18">
      <c r="A44" s="37"/>
      <c r="B44" s="10" t="s">
        <v>80</v>
      </c>
      <c r="C44" s="38"/>
      <c r="D44" s="39">
        <f>SUM(D26+D37)</f>
        <v>146778833</v>
      </c>
      <c r="E44" s="8"/>
      <c r="F44" s="8"/>
    </row>
    <row r="45" spans="1:6" s="7" customFormat="1" ht="18">
      <c r="A45" s="27"/>
      <c r="B45" s="5"/>
      <c r="C45" s="17"/>
      <c r="D45" s="28"/>
      <c r="E45" s="6"/>
      <c r="F45" s="6"/>
    </row>
    <row r="46" spans="1:6" s="9" customFormat="1" ht="18">
      <c r="A46" s="37" t="s">
        <v>81</v>
      </c>
      <c r="B46" s="10"/>
      <c r="C46" s="38"/>
      <c r="D46" s="39">
        <v>11489896</v>
      </c>
      <c r="E46" s="8"/>
      <c r="F46" s="8"/>
    </row>
    <row r="47" spans="1:6" s="7" customFormat="1" ht="15.75" customHeight="1">
      <c r="A47" s="27"/>
      <c r="B47" s="5"/>
      <c r="C47" s="17"/>
      <c r="D47" s="28"/>
      <c r="E47" s="6"/>
      <c r="F47" s="6"/>
    </row>
    <row r="48" spans="1:6" s="7" customFormat="1" ht="18">
      <c r="A48" s="27"/>
      <c r="B48" s="5"/>
      <c r="C48" s="17"/>
      <c r="D48" s="28"/>
      <c r="E48" s="6"/>
      <c r="F48" s="6"/>
    </row>
    <row r="49" spans="1:6" s="9" customFormat="1" ht="18">
      <c r="A49" s="42"/>
      <c r="B49" s="37" t="s">
        <v>12</v>
      </c>
      <c r="C49" s="38"/>
      <c r="D49" s="39">
        <f>SUM(D19+D21+D44+D46)</f>
        <v>561011024</v>
      </c>
      <c r="E49" s="8"/>
      <c r="F49" s="8"/>
    </row>
    <row r="50" spans="1:6" s="7" customFormat="1" ht="18">
      <c r="A50" s="5"/>
      <c r="B50" s="5"/>
      <c r="C50" s="17"/>
      <c r="D50" s="17"/>
      <c r="E50" s="6"/>
      <c r="F50" s="6"/>
    </row>
    <row r="51" spans="3:6" ht="17.25">
      <c r="C51" s="24"/>
      <c r="D51" s="24"/>
      <c r="E51" s="24"/>
      <c r="F51" s="24"/>
    </row>
    <row r="52" spans="3:6" ht="17.25">
      <c r="C52" s="24"/>
      <c r="D52" s="24"/>
      <c r="E52" s="24"/>
      <c r="F52" s="24"/>
    </row>
    <row r="53" spans="3:6" ht="17.25">
      <c r="C53" s="24"/>
      <c r="D53" s="24"/>
      <c r="E53" s="24"/>
      <c r="F53" s="24"/>
    </row>
    <row r="54" spans="3:6" ht="17.25">
      <c r="C54" s="24"/>
      <c r="D54" s="24"/>
      <c r="E54" s="24"/>
      <c r="F54" s="24"/>
    </row>
    <row r="55" spans="3:6" ht="17.25">
      <c r="C55" s="24"/>
      <c r="D55" s="24"/>
      <c r="E55" s="24"/>
      <c r="F55" s="24"/>
    </row>
    <row r="56" spans="3:6" ht="17.25">
      <c r="C56" s="24"/>
      <c r="D56" s="24"/>
      <c r="E56" s="24"/>
      <c r="F56" s="24"/>
    </row>
    <row r="57" spans="3:6" ht="17.25">
      <c r="C57" s="24"/>
      <c r="D57" s="24"/>
      <c r="E57" s="24"/>
      <c r="F57" s="24"/>
    </row>
    <row r="58" spans="3:6" ht="17.25">
      <c r="C58" s="24"/>
      <c r="D58" s="24"/>
      <c r="E58" s="24"/>
      <c r="F58" s="24"/>
    </row>
    <row r="59" spans="3:6" ht="17.25">
      <c r="C59" s="24"/>
      <c r="D59" s="24"/>
      <c r="E59" s="24"/>
      <c r="F59" s="24"/>
    </row>
    <row r="60" spans="3:6" ht="17.25">
      <c r="C60" s="24"/>
      <c r="D60" s="24"/>
      <c r="E60" s="24"/>
      <c r="F60" s="24"/>
    </row>
    <row r="61" spans="3:6" ht="17.25">
      <c r="C61" s="24"/>
      <c r="D61" s="24"/>
      <c r="E61" s="24"/>
      <c r="F61" s="24"/>
    </row>
    <row r="62" spans="3:6" ht="17.25">
      <c r="C62" s="24"/>
      <c r="D62" s="24"/>
      <c r="E62" s="24"/>
      <c r="F62" s="24"/>
    </row>
    <row r="63" spans="3:6" ht="17.25">
      <c r="C63" s="24"/>
      <c r="D63" s="24"/>
      <c r="E63" s="24"/>
      <c r="F63" s="24"/>
    </row>
    <row r="64" spans="3:6" ht="17.25">
      <c r="C64" s="24"/>
      <c r="D64" s="24"/>
      <c r="E64" s="24"/>
      <c r="F64" s="24"/>
    </row>
    <row r="65" spans="3:6" ht="17.25">
      <c r="C65" s="24"/>
      <c r="D65" s="24"/>
      <c r="E65" s="24"/>
      <c r="F65" s="24"/>
    </row>
    <row r="66" spans="3:6" ht="17.25">
      <c r="C66" s="24"/>
      <c r="D66" s="24"/>
      <c r="E66" s="24"/>
      <c r="F66" s="24"/>
    </row>
    <row r="67" spans="3:6" ht="17.25">
      <c r="C67" s="24"/>
      <c r="D67" s="24"/>
      <c r="E67" s="24"/>
      <c r="F67" s="24"/>
    </row>
    <row r="68" spans="3:6" ht="17.25">
      <c r="C68" s="24"/>
      <c r="D68" s="24"/>
      <c r="E68" s="24"/>
      <c r="F68" s="24"/>
    </row>
    <row r="69" spans="3:6" ht="17.25">
      <c r="C69" s="24"/>
      <c r="D69" s="24"/>
      <c r="E69" s="24"/>
      <c r="F69" s="24"/>
    </row>
    <row r="70" spans="3:6" ht="17.25">
      <c r="C70" s="24"/>
      <c r="D70" s="24"/>
      <c r="E70" s="24"/>
      <c r="F70" s="24"/>
    </row>
    <row r="71" spans="3:6" ht="17.25">
      <c r="C71" s="24"/>
      <c r="D71" s="24"/>
      <c r="E71" s="24"/>
      <c r="F71" s="24"/>
    </row>
    <row r="72" spans="3:6" ht="17.25">
      <c r="C72" s="24"/>
      <c r="D72" s="24"/>
      <c r="E72" s="24"/>
      <c r="F72" s="24"/>
    </row>
    <row r="73" spans="3:6" ht="17.25">
      <c r="C73" s="24"/>
      <c r="D73" s="24"/>
      <c r="E73" s="24"/>
      <c r="F73" s="24"/>
    </row>
    <row r="74" spans="3:6" ht="17.25">
      <c r="C74" s="24"/>
      <c r="D74" s="24"/>
      <c r="E74" s="24"/>
      <c r="F74" s="24"/>
    </row>
    <row r="75" spans="3:6" ht="17.25">
      <c r="C75" s="24"/>
      <c r="D75" s="24"/>
      <c r="E75" s="24"/>
      <c r="F75" s="24"/>
    </row>
    <row r="76" spans="3:6" ht="17.25">
      <c r="C76" s="24"/>
      <c r="D76" s="24"/>
      <c r="E76" s="24"/>
      <c r="F76" s="24"/>
    </row>
    <row r="77" spans="3:6" ht="17.25">
      <c r="C77" s="24"/>
      <c r="D77" s="24"/>
      <c r="E77" s="24"/>
      <c r="F77" s="24"/>
    </row>
    <row r="78" spans="3:6" ht="17.25">
      <c r="C78" s="24"/>
      <c r="D78" s="24"/>
      <c r="E78" s="24"/>
      <c r="F78" s="24"/>
    </row>
    <row r="79" spans="3:6" ht="17.25">
      <c r="C79" s="24"/>
      <c r="D79" s="24"/>
      <c r="E79" s="24"/>
      <c r="F79" s="24"/>
    </row>
    <row r="80" spans="3:6" ht="17.25">
      <c r="C80" s="24"/>
      <c r="D80" s="24"/>
      <c r="E80" s="24"/>
      <c r="F80" s="24"/>
    </row>
    <row r="81" spans="3:6" ht="17.25">
      <c r="C81" s="24"/>
      <c r="D81" s="24"/>
      <c r="E81" s="24"/>
      <c r="F81" s="24"/>
    </row>
    <row r="82" spans="3:6" ht="17.25">
      <c r="C82" s="24"/>
      <c r="D82" s="24"/>
      <c r="E82" s="24"/>
      <c r="F82" s="24"/>
    </row>
    <row r="83" spans="3:6" ht="17.25">
      <c r="C83" s="24"/>
      <c r="D83" s="24"/>
      <c r="E83" s="24"/>
      <c r="F83" s="24"/>
    </row>
    <row r="84" spans="3:6" ht="17.25">
      <c r="C84" s="24"/>
      <c r="D84" s="24"/>
      <c r="E84" s="24"/>
      <c r="F84" s="24"/>
    </row>
    <row r="85" spans="3:6" ht="17.25">
      <c r="C85" s="24"/>
      <c r="D85" s="24"/>
      <c r="E85" s="24"/>
      <c r="F85" s="24"/>
    </row>
    <row r="86" spans="3:6" ht="17.25">
      <c r="C86" s="24"/>
      <c r="D86" s="24"/>
      <c r="E86" s="24"/>
      <c r="F86" s="24"/>
    </row>
    <row r="87" spans="3:6" ht="17.25">
      <c r="C87" s="24"/>
      <c r="D87" s="24"/>
      <c r="E87" s="24"/>
      <c r="F87" s="24"/>
    </row>
    <row r="88" spans="3:6" ht="17.25">
      <c r="C88" s="24"/>
      <c r="D88" s="24"/>
      <c r="E88" s="24"/>
      <c r="F88" s="24"/>
    </row>
    <row r="89" spans="3:6" ht="17.25">
      <c r="C89" s="24"/>
      <c r="D89" s="24"/>
      <c r="E89" s="24"/>
      <c r="F89" s="24"/>
    </row>
    <row r="90" spans="3:6" ht="17.25">
      <c r="C90" s="24"/>
      <c r="D90" s="24"/>
      <c r="E90" s="24"/>
      <c r="F90" s="24"/>
    </row>
    <row r="91" spans="3:6" ht="17.25">
      <c r="C91" s="24"/>
      <c r="D91" s="24"/>
      <c r="E91" s="24"/>
      <c r="F91" s="24"/>
    </row>
    <row r="92" spans="3:6" ht="17.25">
      <c r="C92" s="24"/>
      <c r="D92" s="24"/>
      <c r="E92" s="24"/>
      <c r="F92" s="24"/>
    </row>
    <row r="93" spans="3:6" ht="17.25">
      <c r="C93" s="24"/>
      <c r="D93" s="24"/>
      <c r="E93" s="24"/>
      <c r="F93" s="24"/>
    </row>
    <row r="94" spans="3:6" ht="17.25">
      <c r="C94" s="24"/>
      <c r="D94" s="24"/>
      <c r="E94" s="24"/>
      <c r="F94" s="24"/>
    </row>
    <row r="95" spans="3:6" ht="17.25">
      <c r="C95" s="24"/>
      <c r="D95" s="24"/>
      <c r="E95" s="24"/>
      <c r="F95" s="24"/>
    </row>
    <row r="96" spans="3:6" ht="17.25">
      <c r="C96" s="24"/>
      <c r="D96" s="24"/>
      <c r="E96" s="24"/>
      <c r="F96" s="24"/>
    </row>
    <row r="97" spans="3:6" ht="17.25">
      <c r="C97" s="24"/>
      <c r="D97" s="24"/>
      <c r="E97" s="24"/>
      <c r="F97" s="24"/>
    </row>
    <row r="98" spans="3:6" ht="17.25">
      <c r="C98" s="24"/>
      <c r="D98" s="24"/>
      <c r="E98" s="24"/>
      <c r="F98" s="24"/>
    </row>
    <row r="99" spans="3:6" ht="17.25">
      <c r="C99" s="24"/>
      <c r="D99" s="24"/>
      <c r="E99" s="24"/>
      <c r="F99" s="24"/>
    </row>
    <row r="100" spans="3:6" ht="17.25">
      <c r="C100" s="24"/>
      <c r="D100" s="24"/>
      <c r="E100" s="24"/>
      <c r="F100" s="24"/>
    </row>
    <row r="101" spans="3:6" ht="17.25">
      <c r="C101" s="24"/>
      <c r="D101" s="24"/>
      <c r="E101" s="24"/>
      <c r="F101" s="24"/>
    </row>
    <row r="102" spans="3:6" ht="17.25">
      <c r="C102" s="24"/>
      <c r="D102" s="24"/>
      <c r="E102" s="24"/>
      <c r="F102" s="24"/>
    </row>
    <row r="103" spans="3:6" ht="17.25">
      <c r="C103" s="24"/>
      <c r="D103" s="24"/>
      <c r="E103" s="24"/>
      <c r="F103" s="24"/>
    </row>
    <row r="104" spans="3:6" ht="17.25">
      <c r="C104" s="24"/>
      <c r="D104" s="24"/>
      <c r="E104" s="24"/>
      <c r="F104" s="24"/>
    </row>
    <row r="105" spans="3:6" ht="17.25">
      <c r="C105" s="24"/>
      <c r="D105" s="24"/>
      <c r="E105" s="24"/>
      <c r="F105" s="24"/>
    </row>
    <row r="106" spans="3:6" ht="17.25">
      <c r="C106" s="24"/>
      <c r="D106" s="24"/>
      <c r="E106" s="24"/>
      <c r="F106" s="24"/>
    </row>
    <row r="107" spans="3:6" ht="17.25">
      <c r="C107" s="24"/>
      <c r="D107" s="24"/>
      <c r="E107" s="24"/>
      <c r="F107" s="24"/>
    </row>
    <row r="108" spans="3:6" ht="17.25">
      <c r="C108" s="24"/>
      <c r="D108" s="24"/>
      <c r="E108" s="24"/>
      <c r="F108" s="24"/>
    </row>
    <row r="109" spans="3:6" ht="17.25">
      <c r="C109" s="24"/>
      <c r="D109" s="24"/>
      <c r="E109" s="24"/>
      <c r="F109" s="24"/>
    </row>
  </sheetData>
  <sheetProtection/>
  <printOptions/>
  <pageMargins left="0.25" right="0.25" top="0.75" bottom="0.75" header="0.3" footer="0.3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0"/>
  <sheetViews>
    <sheetView zoomScalePageLayoutView="0" workbookViewId="0" topLeftCell="A25">
      <selection activeCell="C3" sqref="C3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10.140625" style="0" customWidth="1"/>
    <col min="7" max="7" width="9.140625" style="0" customWidth="1"/>
    <col min="8" max="8" width="36.7109375" style="0" customWidth="1"/>
    <col min="9" max="9" width="38.7109375" style="0" customWidth="1"/>
    <col min="10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303</v>
      </c>
      <c r="C1" s="259"/>
      <c r="D1" s="79"/>
      <c r="E1" s="79"/>
    </row>
    <row r="2" spans="1:5" ht="15">
      <c r="A2" s="81" t="s">
        <v>173</v>
      </c>
      <c r="B2" s="80" t="s">
        <v>46</v>
      </c>
      <c r="C2" s="81">
        <v>2023</v>
      </c>
      <c r="D2" s="79"/>
      <c r="E2" s="79"/>
    </row>
    <row r="3" spans="1:5" ht="12.75">
      <c r="A3" s="117" t="s">
        <v>174</v>
      </c>
      <c r="B3" s="82" t="s">
        <v>117</v>
      </c>
      <c r="C3" s="83"/>
      <c r="D3" s="85"/>
      <c r="E3" s="85"/>
    </row>
    <row r="4" spans="1:5" ht="12.75">
      <c r="A4" s="117">
        <v>3</v>
      </c>
      <c r="B4" s="82" t="s">
        <v>118</v>
      </c>
      <c r="C4" s="83"/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/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/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/>
      <c r="D9" s="85"/>
      <c r="E9" s="85"/>
    </row>
    <row r="10" spans="1:5" ht="12.75">
      <c r="A10" s="117">
        <v>10</v>
      </c>
      <c r="B10" s="82" t="s">
        <v>124</v>
      </c>
      <c r="C10" s="83"/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0</v>
      </c>
      <c r="D12" s="91"/>
      <c r="E12" s="91"/>
    </row>
    <row r="13" spans="1:5" ht="26.25">
      <c r="A13" s="117" t="s">
        <v>180</v>
      </c>
      <c r="B13" s="82" t="s">
        <v>127</v>
      </c>
      <c r="C13" s="83">
        <v>0</v>
      </c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0</v>
      </c>
      <c r="D15" s="95"/>
      <c r="E15" s="95"/>
      <c r="F15" s="1"/>
    </row>
    <row r="16" spans="1:5" ht="26.25">
      <c r="A16" s="121" t="s">
        <v>183</v>
      </c>
      <c r="B16" s="96" t="s">
        <v>130</v>
      </c>
      <c r="C16" s="128">
        <f>SUM(C15*0.13)</f>
        <v>0</v>
      </c>
      <c r="D16" s="98"/>
      <c r="E16" s="98"/>
    </row>
    <row r="17" spans="1:3" ht="12.75">
      <c r="A17" s="117" t="s">
        <v>184</v>
      </c>
      <c r="B17" s="82" t="s">
        <v>131</v>
      </c>
      <c r="C17" s="99"/>
    </row>
    <row r="18" spans="1:3" ht="12.75">
      <c r="A18" s="117" t="s">
        <v>185</v>
      </c>
      <c r="B18" s="82" t="s">
        <v>132</v>
      </c>
      <c r="C18" s="99"/>
    </row>
    <row r="19" spans="1:3" ht="12.7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5" ht="12.75">
      <c r="A21" s="117" t="s">
        <v>188</v>
      </c>
      <c r="B21" s="82" t="s">
        <v>135</v>
      </c>
      <c r="C21" s="83"/>
      <c r="D21" s="85"/>
      <c r="E21" s="85"/>
    </row>
    <row r="22" spans="1:5" ht="12.75">
      <c r="A22" s="117" t="s">
        <v>189</v>
      </c>
      <c r="B22" s="82" t="s">
        <v>136</v>
      </c>
      <c r="C22" s="83">
        <v>0</v>
      </c>
      <c r="D22" s="85"/>
      <c r="E22" s="85"/>
    </row>
    <row r="23" spans="1:5" ht="12.75">
      <c r="A23" s="118" t="s">
        <v>191</v>
      </c>
      <c r="B23" s="88" t="s">
        <v>137</v>
      </c>
      <c r="C23" s="89">
        <f>SUM(C21:C22)</f>
        <v>0</v>
      </c>
      <c r="D23" s="85"/>
      <c r="E23" s="85"/>
    </row>
    <row r="24" spans="1:5" ht="12.75">
      <c r="A24" s="117" t="s">
        <v>192</v>
      </c>
      <c r="B24" s="82" t="s">
        <v>138</v>
      </c>
      <c r="C24" s="83"/>
      <c r="D24" s="85"/>
      <c r="E24" s="85"/>
    </row>
    <row r="25" spans="1:5" ht="12.75">
      <c r="A25" s="117" t="s">
        <v>193</v>
      </c>
      <c r="B25" s="82" t="s">
        <v>139</v>
      </c>
      <c r="C25" s="83"/>
      <c r="D25" s="85"/>
      <c r="E25" s="85"/>
    </row>
    <row r="26" spans="1:5" ht="12.75">
      <c r="A26" s="118" t="s">
        <v>194</v>
      </c>
      <c r="B26" s="88" t="s">
        <v>140</v>
      </c>
      <c r="C26" s="89">
        <f>C24+C25</f>
        <v>0</v>
      </c>
      <c r="D26" s="85"/>
      <c r="E26" s="85"/>
    </row>
    <row r="27" spans="1:8" ht="12.75">
      <c r="A27" s="117" t="s">
        <v>195</v>
      </c>
      <c r="B27" s="82" t="s">
        <v>141</v>
      </c>
      <c r="C27" s="83"/>
      <c r="D27" s="85"/>
      <c r="E27" s="85"/>
      <c r="H27" s="85"/>
    </row>
    <row r="28" spans="1:8" ht="12.75">
      <c r="A28" s="117">
        <v>37</v>
      </c>
      <c r="B28" s="82" t="s">
        <v>264</v>
      </c>
      <c r="C28" s="83"/>
      <c r="D28" s="85"/>
      <c r="E28" s="85"/>
      <c r="H28" s="85"/>
    </row>
    <row r="29" spans="1:4" ht="12.75">
      <c r="A29" s="117" t="s">
        <v>196</v>
      </c>
      <c r="B29" s="82" t="s">
        <v>142</v>
      </c>
      <c r="C29" s="83">
        <v>7880000</v>
      </c>
      <c r="D29" s="84"/>
    </row>
    <row r="30" spans="1:5" ht="12.75">
      <c r="A30" s="117" t="s">
        <v>197</v>
      </c>
      <c r="B30" s="82" t="s">
        <v>143</v>
      </c>
      <c r="C30" s="101"/>
      <c r="D30" s="85"/>
      <c r="E30" s="85"/>
    </row>
    <row r="31" spans="1:5" ht="12.75">
      <c r="A31" s="117" t="s">
        <v>198</v>
      </c>
      <c r="B31" s="82" t="s">
        <v>144</v>
      </c>
      <c r="C31" s="83">
        <v>4700000</v>
      </c>
      <c r="D31" s="85"/>
      <c r="E31" s="85"/>
    </row>
    <row r="32" spans="1:5" ht="12.75">
      <c r="A32" s="119" t="s">
        <v>199</v>
      </c>
      <c r="B32" s="88" t="s">
        <v>145</v>
      </c>
      <c r="C32" s="89">
        <f>SUM(C27:C31)</f>
        <v>12580000</v>
      </c>
      <c r="D32" s="85"/>
      <c r="E32" s="85"/>
    </row>
    <row r="33" spans="1:5" ht="12.75">
      <c r="A33" s="117" t="s">
        <v>200</v>
      </c>
      <c r="B33" s="82" t="s">
        <v>146</v>
      </c>
      <c r="C33" s="83"/>
      <c r="D33" s="85"/>
      <c r="E33" s="85"/>
    </row>
    <row r="34" spans="1:5" ht="26.25">
      <c r="A34" s="118" t="s">
        <v>201</v>
      </c>
      <c r="B34" s="88" t="s">
        <v>147</v>
      </c>
      <c r="C34" s="89">
        <f>C33</f>
        <v>0</v>
      </c>
      <c r="D34" s="85"/>
      <c r="E34" s="85"/>
    </row>
    <row r="35" spans="1:5" ht="26.25">
      <c r="A35" s="117" t="s">
        <v>202</v>
      </c>
      <c r="B35" s="82" t="s">
        <v>148</v>
      </c>
      <c r="C35" s="83">
        <v>3400000</v>
      </c>
      <c r="D35" s="85"/>
      <c r="E35" s="85"/>
    </row>
    <row r="36" spans="1:5" ht="12.75">
      <c r="A36" s="117" t="s">
        <v>203</v>
      </c>
      <c r="B36" s="82" t="s">
        <v>149</v>
      </c>
      <c r="C36" s="101">
        <v>0</v>
      </c>
      <c r="D36" s="85"/>
      <c r="E36" s="85"/>
    </row>
    <row r="37" spans="1:5" ht="26.25">
      <c r="A37" s="118" t="s">
        <v>204</v>
      </c>
      <c r="B37" s="102" t="s">
        <v>150</v>
      </c>
      <c r="C37" s="103">
        <f>C35+C36</f>
        <v>3400000</v>
      </c>
      <c r="D37" s="85"/>
      <c r="E37" s="85"/>
    </row>
    <row r="38" spans="1:5" ht="14.25">
      <c r="A38" s="121" t="s">
        <v>205</v>
      </c>
      <c r="B38" s="96" t="s">
        <v>151</v>
      </c>
      <c r="C38" s="105">
        <f>C23+C26+C32+C34+C37</f>
        <v>15980000</v>
      </c>
      <c r="D38" s="85"/>
      <c r="E38" s="85"/>
    </row>
    <row r="39" spans="1:5" ht="12.75">
      <c r="A39" s="117" t="s">
        <v>206</v>
      </c>
      <c r="B39" s="82" t="s">
        <v>152</v>
      </c>
      <c r="C39" s="83"/>
      <c r="D39" s="84"/>
      <c r="E39" s="85"/>
    </row>
    <row r="40" spans="1:5" ht="12.75">
      <c r="A40" s="117"/>
      <c r="B40" s="107" t="s">
        <v>153</v>
      </c>
      <c r="C40" s="108"/>
      <c r="D40" s="85"/>
      <c r="E40" s="85"/>
    </row>
    <row r="41" spans="1:5" ht="12.75">
      <c r="A41" s="117" t="s">
        <v>207</v>
      </c>
      <c r="B41" s="82" t="s">
        <v>154</v>
      </c>
      <c r="C41" s="83"/>
      <c r="D41" s="84"/>
      <c r="E41" s="85"/>
    </row>
    <row r="42" spans="1:5" ht="26.25">
      <c r="A42" s="117" t="s">
        <v>208</v>
      </c>
      <c r="B42" s="82" t="s">
        <v>155</v>
      </c>
      <c r="C42" s="99"/>
      <c r="D42" s="84"/>
      <c r="E42" s="85"/>
    </row>
    <row r="43" spans="1:5" ht="14.25">
      <c r="A43" s="121" t="s">
        <v>209</v>
      </c>
      <c r="B43" s="96" t="s">
        <v>156</v>
      </c>
      <c r="C43" s="105">
        <f>C41+C39+C42</f>
        <v>0</v>
      </c>
      <c r="D43" s="85"/>
      <c r="E43" s="85"/>
    </row>
    <row r="44" spans="1:5" ht="12.75">
      <c r="A44" s="117" t="s">
        <v>210</v>
      </c>
      <c r="B44" s="82" t="s">
        <v>157</v>
      </c>
      <c r="C44" s="83"/>
      <c r="D44" s="84"/>
      <c r="E44" s="85"/>
    </row>
    <row r="45" spans="1:5" ht="12.75">
      <c r="A45" s="117" t="s">
        <v>211</v>
      </c>
      <c r="B45" s="82" t="s">
        <v>158</v>
      </c>
      <c r="C45" s="83"/>
      <c r="D45" s="85"/>
      <c r="E45" s="85"/>
    </row>
    <row r="46" spans="1:5" ht="26.25">
      <c r="A46" s="117" t="s">
        <v>212</v>
      </c>
      <c r="B46" s="82" t="s">
        <v>159</v>
      </c>
      <c r="C46" s="99"/>
      <c r="D46" s="85"/>
      <c r="E46" s="85"/>
    </row>
    <row r="47" spans="1:5" ht="14.25">
      <c r="A47" s="122" t="s">
        <v>213</v>
      </c>
      <c r="B47" s="110" t="s">
        <v>160</v>
      </c>
      <c r="C47" s="111">
        <f>SUM(C44:C46)</f>
        <v>0</v>
      </c>
      <c r="D47" s="113"/>
      <c r="E47" s="113"/>
    </row>
    <row r="48" spans="1:5" ht="26.25">
      <c r="A48" s="123" t="s">
        <v>214</v>
      </c>
      <c r="B48" s="114" t="s">
        <v>161</v>
      </c>
      <c r="C48" s="115">
        <f>C15+C16+C38+C43+C47</f>
        <v>15980000</v>
      </c>
      <c r="D48" s="113"/>
      <c r="E48" s="113"/>
    </row>
    <row r="49" spans="1:3" ht="26.25">
      <c r="A49" s="117" t="s">
        <v>213</v>
      </c>
      <c r="B49" s="82" t="s">
        <v>215</v>
      </c>
      <c r="C49" s="99"/>
    </row>
    <row r="50" spans="1:3" ht="26.25">
      <c r="A50" s="117" t="s">
        <v>216</v>
      </c>
      <c r="B50" s="82" t="s">
        <v>217</v>
      </c>
      <c r="C50" s="99"/>
    </row>
    <row r="51" spans="1:3" ht="26.25">
      <c r="A51" s="122" t="s">
        <v>218</v>
      </c>
      <c r="B51" s="110" t="s">
        <v>219</v>
      </c>
      <c r="C51" s="124"/>
    </row>
    <row r="52" spans="1:3" ht="26.25">
      <c r="A52" s="123" t="s">
        <v>220</v>
      </c>
      <c r="B52" s="114" t="s">
        <v>221</v>
      </c>
      <c r="C52" s="125"/>
    </row>
    <row r="53" spans="1:3" ht="12.75">
      <c r="A53" s="117" t="s">
        <v>222</v>
      </c>
      <c r="B53" s="82" t="s">
        <v>223</v>
      </c>
      <c r="C53" s="99"/>
    </row>
    <row r="54" spans="1:3" ht="12.75">
      <c r="A54" s="117" t="s">
        <v>224</v>
      </c>
      <c r="B54" s="82" t="s">
        <v>225</v>
      </c>
      <c r="C54" s="99"/>
    </row>
    <row r="55" spans="1:3" ht="12.75">
      <c r="A55" s="117" t="s">
        <v>180</v>
      </c>
      <c r="B55" s="82" t="s">
        <v>226</v>
      </c>
      <c r="C55" s="99"/>
    </row>
    <row r="56" spans="1:3" ht="12.75">
      <c r="A56" s="117" t="s">
        <v>227</v>
      </c>
      <c r="B56" s="82" t="s">
        <v>228</v>
      </c>
      <c r="C56" s="99"/>
    </row>
    <row r="57" spans="1:3" ht="12.75">
      <c r="A57" s="122" t="s">
        <v>191</v>
      </c>
      <c r="B57" s="110" t="s">
        <v>229</v>
      </c>
      <c r="C57" s="124"/>
    </row>
    <row r="60" ht="14.25">
      <c r="D60" s="127"/>
    </row>
  </sheetData>
  <sheetProtection/>
  <mergeCells count="1">
    <mergeCell ref="B1:C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zoomScalePageLayoutView="0" workbookViewId="0" topLeftCell="A19">
      <selection activeCell="H4" sqref="H4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240" width="8.8515625" style="0" customWidth="1"/>
    <col min="241" max="241" width="8.140625" style="0" customWidth="1"/>
    <col min="242" max="242" width="41.00390625" style="0" customWidth="1"/>
    <col min="243" max="243" width="15.140625" style="0" customWidth="1"/>
    <col min="244" max="16384" width="0" style="0" hidden="1" customWidth="1"/>
  </cols>
  <sheetData>
    <row r="1" spans="2:3" ht="15">
      <c r="B1" s="259" t="s">
        <v>304</v>
      </c>
      <c r="C1" s="259"/>
    </row>
    <row r="2" spans="1:3" ht="15">
      <c r="A2" s="81" t="s">
        <v>173</v>
      </c>
      <c r="B2" s="80" t="s">
        <v>46</v>
      </c>
      <c r="C2" s="81">
        <v>2023</v>
      </c>
    </row>
    <row r="3" spans="1:8" ht="12.75">
      <c r="A3" s="117" t="s">
        <v>174</v>
      </c>
      <c r="B3" s="82" t="s">
        <v>117</v>
      </c>
      <c r="C3" s="83"/>
      <c r="G3" t="s">
        <v>36</v>
      </c>
      <c r="H3" t="s">
        <v>401</v>
      </c>
    </row>
    <row r="4" spans="1:3" ht="12.75">
      <c r="A4" s="117">
        <v>3</v>
      </c>
      <c r="B4" s="82" t="s">
        <v>118</v>
      </c>
      <c r="C4" s="83"/>
    </row>
    <row r="5" spans="1:3" ht="26.25">
      <c r="A5" s="117" t="s">
        <v>175</v>
      </c>
      <c r="B5" s="82" t="s">
        <v>119</v>
      </c>
      <c r="C5" s="83">
        <f>'[1]bérköltségterv_2022'!B48</f>
        <v>0</v>
      </c>
    </row>
    <row r="6" spans="1:3" ht="12.75">
      <c r="A6" s="117">
        <v>6</v>
      </c>
      <c r="B6" s="82" t="s">
        <v>120</v>
      </c>
      <c r="C6" s="83"/>
    </row>
    <row r="7" spans="1:3" ht="12.75">
      <c r="A7" s="117" t="s">
        <v>176</v>
      </c>
      <c r="B7" s="82" t="s">
        <v>121</v>
      </c>
      <c r="C7" s="83"/>
    </row>
    <row r="8" spans="1:3" ht="12.75">
      <c r="A8" s="117"/>
      <c r="B8" s="86" t="s">
        <v>122</v>
      </c>
      <c r="C8" s="83"/>
    </row>
    <row r="9" spans="1:3" ht="12.75">
      <c r="A9" s="117" t="s">
        <v>177</v>
      </c>
      <c r="B9" s="82" t="s">
        <v>123</v>
      </c>
      <c r="C9" s="83"/>
    </row>
    <row r="10" spans="1:3" ht="12.75">
      <c r="A10" s="117">
        <v>10</v>
      </c>
      <c r="B10" s="82" t="s">
        <v>124</v>
      </c>
      <c r="C10" s="83"/>
    </row>
    <row r="11" spans="1:3" ht="12.75">
      <c r="A11" s="117" t="s">
        <v>178</v>
      </c>
      <c r="B11" s="82" t="s">
        <v>125</v>
      </c>
      <c r="C11" s="87"/>
    </row>
    <row r="12" spans="1:3" ht="12.75">
      <c r="A12" s="118" t="s">
        <v>179</v>
      </c>
      <c r="B12" s="88" t="s">
        <v>126</v>
      </c>
      <c r="C12" s="89">
        <f>SUM(C3:C11)</f>
        <v>0</v>
      </c>
    </row>
    <row r="13" spans="1:3" ht="12.75">
      <c r="A13" s="143">
        <v>16</v>
      </c>
      <c r="B13" s="144" t="s">
        <v>262</v>
      </c>
      <c r="C13" s="145"/>
    </row>
    <row r="14" spans="1:3" ht="26.25">
      <c r="A14" s="117" t="s">
        <v>180</v>
      </c>
      <c r="B14" s="82" t="s">
        <v>127</v>
      </c>
      <c r="C14" s="83"/>
    </row>
    <row r="15" spans="1:3" ht="12.75">
      <c r="A15" s="119" t="s">
        <v>181</v>
      </c>
      <c r="B15" s="88" t="s">
        <v>128</v>
      </c>
      <c r="C15" s="89">
        <f>SUM(C13:C14)</f>
        <v>0</v>
      </c>
    </row>
    <row r="16" spans="1:3" ht="12.75">
      <c r="A16" s="120" t="s">
        <v>182</v>
      </c>
      <c r="B16" s="92" t="s">
        <v>129</v>
      </c>
      <c r="C16" s="93">
        <f>C12+C15</f>
        <v>0</v>
      </c>
    </row>
    <row r="17" spans="1:3" ht="26.25">
      <c r="A17" s="121" t="s">
        <v>183</v>
      </c>
      <c r="B17" s="96" t="s">
        <v>130</v>
      </c>
      <c r="C17" s="128">
        <f>SUM(C16*0.13)</f>
        <v>0</v>
      </c>
    </row>
    <row r="18" spans="1:3" ht="12.75">
      <c r="A18" s="117" t="s">
        <v>184</v>
      </c>
      <c r="B18" s="82" t="s">
        <v>131</v>
      </c>
      <c r="C18" s="99"/>
    </row>
    <row r="19" spans="1:3" ht="12.75">
      <c r="A19" s="117" t="s">
        <v>185</v>
      </c>
      <c r="B19" s="82" t="s">
        <v>132</v>
      </c>
      <c r="C19" s="99"/>
    </row>
    <row r="20" spans="1:3" ht="12.75">
      <c r="A20" s="117" t="s">
        <v>186</v>
      </c>
      <c r="B20" s="82" t="s">
        <v>133</v>
      </c>
      <c r="C20" s="99"/>
    </row>
    <row r="21" spans="1:3" ht="39">
      <c r="A21" s="117" t="s">
        <v>187</v>
      </c>
      <c r="B21" s="82" t="s">
        <v>134</v>
      </c>
      <c r="C21" s="99"/>
    </row>
    <row r="22" spans="1:3" ht="12.75">
      <c r="A22" s="117" t="s">
        <v>188</v>
      </c>
      <c r="B22" s="82" t="s">
        <v>135</v>
      </c>
      <c r="C22" s="83"/>
    </row>
    <row r="23" spans="1:3" ht="12.75">
      <c r="A23" s="117" t="s">
        <v>189</v>
      </c>
      <c r="B23" s="82" t="s">
        <v>136</v>
      </c>
      <c r="C23" s="83">
        <v>50000</v>
      </c>
    </row>
    <row r="24" spans="1:3" ht="12.75">
      <c r="A24" s="118" t="s">
        <v>191</v>
      </c>
      <c r="B24" s="88" t="s">
        <v>137</v>
      </c>
      <c r="C24" s="89">
        <f>SUM(C22:C23)</f>
        <v>50000</v>
      </c>
    </row>
    <row r="25" spans="1:3" ht="12.75">
      <c r="A25" s="117" t="s">
        <v>192</v>
      </c>
      <c r="B25" s="82" t="s">
        <v>138</v>
      </c>
      <c r="C25" s="83"/>
    </row>
    <row r="26" spans="1:3" ht="12.75">
      <c r="A26" s="117" t="s">
        <v>193</v>
      </c>
      <c r="B26" s="82" t="s">
        <v>139</v>
      </c>
      <c r="C26" s="83"/>
    </row>
    <row r="27" spans="1:3" ht="12.75">
      <c r="A27" s="118" t="s">
        <v>194</v>
      </c>
      <c r="B27" s="88" t="s">
        <v>140</v>
      </c>
      <c r="C27" s="89">
        <f>C25+C26</f>
        <v>0</v>
      </c>
    </row>
    <row r="28" spans="1:3" ht="12.75">
      <c r="A28" s="117" t="s">
        <v>195</v>
      </c>
      <c r="B28" s="82" t="s">
        <v>141</v>
      </c>
      <c r="C28" s="83"/>
    </row>
    <row r="29" spans="1:3" ht="12.75">
      <c r="A29" s="117" t="s">
        <v>196</v>
      </c>
      <c r="B29" s="82" t="s">
        <v>142</v>
      </c>
      <c r="C29" s="83">
        <v>100000</v>
      </c>
    </row>
    <row r="30" spans="1:3" ht="12.75">
      <c r="A30" s="117" t="s">
        <v>197</v>
      </c>
      <c r="B30" s="82" t="s">
        <v>143</v>
      </c>
      <c r="C30" s="101"/>
    </row>
    <row r="31" spans="1:3" ht="12.75">
      <c r="A31" s="117" t="s">
        <v>198</v>
      </c>
      <c r="B31" s="82" t="s">
        <v>144</v>
      </c>
      <c r="C31" s="83">
        <v>3950000</v>
      </c>
    </row>
    <row r="32" spans="1:3" ht="12.75">
      <c r="A32" s="119" t="s">
        <v>199</v>
      </c>
      <c r="B32" s="88" t="s">
        <v>145</v>
      </c>
      <c r="C32" s="89">
        <f>C28+C29+C30+C31</f>
        <v>4050000</v>
      </c>
    </row>
    <row r="33" spans="1:3" ht="12.75">
      <c r="A33" s="117" t="s">
        <v>200</v>
      </c>
      <c r="B33" s="82" t="s">
        <v>146</v>
      </c>
      <c r="C33" s="83"/>
    </row>
    <row r="34" spans="1:3" ht="26.25">
      <c r="A34" s="118" t="s">
        <v>201</v>
      </c>
      <c r="B34" s="88" t="s">
        <v>147</v>
      </c>
      <c r="C34" s="89">
        <f>SUM(C33)</f>
        <v>0</v>
      </c>
    </row>
    <row r="35" spans="1:3" ht="26.25">
      <c r="A35" s="117" t="s">
        <v>202</v>
      </c>
      <c r="B35" s="82" t="s">
        <v>148</v>
      </c>
      <c r="C35" s="83">
        <v>1100000</v>
      </c>
    </row>
    <row r="36" spans="1:3" ht="12.75">
      <c r="A36" s="117" t="s">
        <v>203</v>
      </c>
      <c r="B36" s="82" t="s">
        <v>149</v>
      </c>
      <c r="C36" s="101"/>
    </row>
    <row r="37" spans="1:3" ht="26.25">
      <c r="A37" s="118" t="s">
        <v>204</v>
      </c>
      <c r="B37" s="102" t="s">
        <v>150</v>
      </c>
      <c r="C37" s="103">
        <f>C35+C36</f>
        <v>1100000</v>
      </c>
    </row>
    <row r="38" spans="1:3" ht="14.25">
      <c r="A38" s="121" t="s">
        <v>205</v>
      </c>
      <c r="B38" s="96" t="s">
        <v>151</v>
      </c>
      <c r="C38" s="105">
        <f>C24+C27+C32+C34+C37</f>
        <v>5200000</v>
      </c>
    </row>
    <row r="39" spans="1:3" ht="12.75">
      <c r="A39" s="117" t="s">
        <v>206</v>
      </c>
      <c r="B39" s="82" t="s">
        <v>152</v>
      </c>
      <c r="C39" s="83"/>
    </row>
    <row r="40" spans="1:3" ht="12.75">
      <c r="A40" s="117"/>
      <c r="B40" s="107" t="s">
        <v>153</v>
      </c>
      <c r="C40" s="108"/>
    </row>
    <row r="41" spans="1:3" ht="12.75">
      <c r="A41" s="117" t="s">
        <v>207</v>
      </c>
      <c r="B41" s="82" t="s">
        <v>154</v>
      </c>
      <c r="C41" s="83"/>
    </row>
    <row r="42" spans="1:3" ht="26.25">
      <c r="A42" s="117" t="s">
        <v>208</v>
      </c>
      <c r="B42" s="82" t="s">
        <v>155</v>
      </c>
      <c r="C42" s="99"/>
    </row>
    <row r="43" spans="1:3" ht="14.25">
      <c r="A43" s="121" t="s">
        <v>209</v>
      </c>
      <c r="B43" s="96" t="s">
        <v>156</v>
      </c>
      <c r="C43" s="105">
        <f>C41+C39+C42</f>
        <v>0</v>
      </c>
    </row>
    <row r="44" spans="1:3" ht="12.75">
      <c r="A44" s="117" t="s">
        <v>210</v>
      </c>
      <c r="B44" s="82" t="s">
        <v>157</v>
      </c>
      <c r="C44" s="83"/>
    </row>
    <row r="45" spans="1:3" ht="12.75">
      <c r="A45" s="117" t="s">
        <v>211</v>
      </c>
      <c r="B45" s="82" t="s">
        <v>158</v>
      </c>
      <c r="C45" s="83"/>
    </row>
    <row r="46" spans="1:3" ht="26.25">
      <c r="A46" s="117" t="s">
        <v>212</v>
      </c>
      <c r="B46" s="82" t="s">
        <v>159</v>
      </c>
      <c r="C46" s="99"/>
    </row>
    <row r="47" spans="1:3" ht="14.25">
      <c r="A47" s="122" t="s">
        <v>213</v>
      </c>
      <c r="B47" s="110" t="s">
        <v>160</v>
      </c>
      <c r="C47" s="111">
        <f>SUM(C44:C46)</f>
        <v>0</v>
      </c>
    </row>
    <row r="48" spans="1:3" ht="26.25">
      <c r="A48" s="123" t="s">
        <v>214</v>
      </c>
      <c r="B48" s="114" t="s">
        <v>161</v>
      </c>
      <c r="C48" s="115">
        <f>C16+C17+C38+C43+C47</f>
        <v>5200000</v>
      </c>
    </row>
    <row r="49" spans="1:3" ht="26.25">
      <c r="A49" s="117" t="s">
        <v>213</v>
      </c>
      <c r="B49" s="82" t="s">
        <v>215</v>
      </c>
      <c r="C49" s="99"/>
    </row>
    <row r="50" spans="1:3" ht="26.25">
      <c r="A50" s="117" t="s">
        <v>216</v>
      </c>
      <c r="B50" s="82" t="s">
        <v>217</v>
      </c>
      <c r="C50" s="99"/>
    </row>
    <row r="51" spans="1:3" ht="26.25">
      <c r="A51" s="122" t="s">
        <v>218</v>
      </c>
      <c r="B51" s="110" t="s">
        <v>219</v>
      </c>
      <c r="C51" s="124"/>
    </row>
    <row r="52" spans="1:3" ht="26.25">
      <c r="A52" s="123" t="s">
        <v>220</v>
      </c>
      <c r="B52" s="114" t="s">
        <v>221</v>
      </c>
      <c r="C52" s="125"/>
    </row>
    <row r="53" spans="1:3" ht="12.75">
      <c r="A53" s="117" t="s">
        <v>222</v>
      </c>
      <c r="B53" s="82" t="s">
        <v>223</v>
      </c>
      <c r="C53" s="99"/>
    </row>
    <row r="54" spans="1:3" ht="12.75">
      <c r="A54" s="117" t="s">
        <v>224</v>
      </c>
      <c r="B54" s="82" t="s">
        <v>225</v>
      </c>
      <c r="C54" s="99"/>
    </row>
    <row r="55" spans="1:3" ht="12.75">
      <c r="A55" s="117" t="s">
        <v>180</v>
      </c>
      <c r="B55" s="82" t="s">
        <v>226</v>
      </c>
      <c r="C55" s="99"/>
    </row>
    <row r="56" spans="1:3" ht="12.75">
      <c r="A56" s="117" t="s">
        <v>227</v>
      </c>
      <c r="B56" s="82" t="s">
        <v>228</v>
      </c>
      <c r="C56" s="99"/>
    </row>
    <row r="57" spans="1:3" ht="12.75">
      <c r="A57" s="122" t="s">
        <v>191</v>
      </c>
      <c r="B57" s="110" t="s">
        <v>229</v>
      </c>
      <c r="C57" s="124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0"/>
  <sheetViews>
    <sheetView view="pageBreakPreview" zoomScale="96" zoomScaleSheetLayoutView="96" zoomScalePageLayoutView="0" workbookViewId="0" topLeftCell="A20">
      <selection activeCell="F27" sqref="F27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10.140625" style="0" customWidth="1"/>
    <col min="7" max="7" width="9.140625" style="0" customWidth="1"/>
    <col min="8" max="8" width="36.7109375" style="0" customWidth="1"/>
    <col min="9" max="9" width="38.7109375" style="0" customWidth="1"/>
    <col min="10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305</v>
      </c>
      <c r="C1" s="259"/>
      <c r="D1" s="79"/>
      <c r="E1" s="79"/>
    </row>
    <row r="2" spans="1:5" ht="15">
      <c r="A2" s="81" t="s">
        <v>173</v>
      </c>
      <c r="B2" s="80" t="s">
        <v>46</v>
      </c>
      <c r="C2" s="81">
        <v>2023</v>
      </c>
      <c r="D2" s="79"/>
      <c r="E2" s="79"/>
    </row>
    <row r="3" spans="1:5" ht="12.75">
      <c r="A3" s="117" t="s">
        <v>174</v>
      </c>
      <c r="B3" s="82" t="s">
        <v>117</v>
      </c>
      <c r="C3" s="83"/>
      <c r="D3" s="85"/>
      <c r="E3" s="85"/>
    </row>
    <row r="4" spans="1:5" ht="12.75">
      <c r="A4" s="117">
        <v>3</v>
      </c>
      <c r="B4" s="82" t="s">
        <v>118</v>
      </c>
      <c r="C4" s="83"/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/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/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/>
      <c r="D9" s="85"/>
      <c r="E9" s="85"/>
    </row>
    <row r="10" spans="1:5" ht="12.75">
      <c r="A10" s="117">
        <v>10</v>
      </c>
      <c r="B10" s="82" t="s">
        <v>124</v>
      </c>
      <c r="C10" s="83"/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0</v>
      </c>
      <c r="D12" s="91"/>
      <c r="E12" s="91"/>
    </row>
    <row r="13" spans="1:5" ht="26.25">
      <c r="A13" s="117" t="s">
        <v>180</v>
      </c>
      <c r="B13" s="82" t="s">
        <v>127</v>
      </c>
      <c r="C13" s="83">
        <v>0</v>
      </c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0</v>
      </c>
      <c r="D15" s="95"/>
      <c r="E15" s="95"/>
      <c r="F15" s="1"/>
    </row>
    <row r="16" spans="1:5" ht="26.25">
      <c r="A16" s="121" t="s">
        <v>183</v>
      </c>
      <c r="B16" s="96" t="s">
        <v>130</v>
      </c>
      <c r="C16" s="128">
        <f>SUM(C15*0.13)</f>
        <v>0</v>
      </c>
      <c r="D16" s="98"/>
      <c r="E16" s="98"/>
    </row>
    <row r="17" spans="1:3" ht="12.75">
      <c r="A17" s="117" t="s">
        <v>184</v>
      </c>
      <c r="B17" s="82" t="s">
        <v>131</v>
      </c>
      <c r="C17" s="99"/>
    </row>
    <row r="18" spans="1:3" ht="12.75">
      <c r="A18" s="117" t="s">
        <v>185</v>
      </c>
      <c r="B18" s="82" t="s">
        <v>132</v>
      </c>
      <c r="C18" s="99"/>
    </row>
    <row r="19" spans="1:3" ht="12.7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5" ht="12.75">
      <c r="A21" s="117" t="s">
        <v>188</v>
      </c>
      <c r="B21" s="82" t="s">
        <v>135</v>
      </c>
      <c r="C21" s="83"/>
      <c r="D21" s="85"/>
      <c r="E21" s="85"/>
    </row>
    <row r="22" spans="1:5" ht="12.75">
      <c r="A22" s="117" t="s">
        <v>189</v>
      </c>
      <c r="B22" s="82" t="s">
        <v>136</v>
      </c>
      <c r="C22" s="83"/>
      <c r="D22" s="85"/>
      <c r="E22" s="85"/>
    </row>
    <row r="23" spans="1:5" ht="12.75">
      <c r="A23" s="118" t="s">
        <v>191</v>
      </c>
      <c r="B23" s="88" t="s">
        <v>137</v>
      </c>
      <c r="C23" s="89">
        <f>SUM(C21:C22)</f>
        <v>0</v>
      </c>
      <c r="D23" s="85"/>
      <c r="E23" s="85"/>
    </row>
    <row r="24" spans="1:5" ht="12.75">
      <c r="A24" s="117" t="s">
        <v>192</v>
      </c>
      <c r="B24" s="82" t="s">
        <v>138</v>
      </c>
      <c r="C24" s="83"/>
      <c r="D24" s="85"/>
      <c r="E24" s="85"/>
    </row>
    <row r="25" spans="1:5" ht="12.75">
      <c r="A25" s="117" t="s">
        <v>193</v>
      </c>
      <c r="B25" s="82" t="s">
        <v>139</v>
      </c>
      <c r="C25" s="83"/>
      <c r="D25" s="85"/>
      <c r="E25" s="85"/>
    </row>
    <row r="26" spans="1:5" ht="12.75">
      <c r="A26" s="118" t="s">
        <v>194</v>
      </c>
      <c r="B26" s="88" t="s">
        <v>140</v>
      </c>
      <c r="C26" s="89">
        <f>C24+C25</f>
        <v>0</v>
      </c>
      <c r="D26" s="85"/>
      <c r="E26" s="85"/>
    </row>
    <row r="27" spans="1:8" ht="12.75">
      <c r="A27" s="117" t="s">
        <v>195</v>
      </c>
      <c r="B27" s="82" t="s">
        <v>141</v>
      </c>
      <c r="C27" s="83">
        <v>75000000</v>
      </c>
      <c r="D27" s="85"/>
      <c r="E27" s="85"/>
      <c r="H27" s="85"/>
    </row>
    <row r="28" spans="1:8" ht="12.75">
      <c r="A28" s="117">
        <v>37</v>
      </c>
      <c r="B28" s="82" t="s">
        <v>264</v>
      </c>
      <c r="C28" s="83"/>
      <c r="D28" s="85"/>
      <c r="E28" s="85"/>
      <c r="H28" s="85"/>
    </row>
    <row r="29" spans="1:4" ht="12.75">
      <c r="A29" s="117" t="s">
        <v>196</v>
      </c>
      <c r="B29" s="82" t="s">
        <v>142</v>
      </c>
      <c r="C29" s="83"/>
      <c r="D29" s="84"/>
    </row>
    <row r="30" spans="1:5" ht="12.75">
      <c r="A30" s="117" t="s">
        <v>197</v>
      </c>
      <c r="B30" s="82" t="s">
        <v>143</v>
      </c>
      <c r="C30" s="101"/>
      <c r="D30" s="85"/>
      <c r="E30" s="85"/>
    </row>
    <row r="31" spans="1:5" ht="12.75">
      <c r="A31" s="117" t="s">
        <v>198</v>
      </c>
      <c r="B31" s="82" t="s">
        <v>144</v>
      </c>
      <c r="C31" s="83">
        <v>1900000</v>
      </c>
      <c r="D31" s="85"/>
      <c r="E31" s="85"/>
    </row>
    <row r="32" spans="1:5" ht="12.75">
      <c r="A32" s="119" t="s">
        <v>199</v>
      </c>
      <c r="B32" s="88" t="s">
        <v>145</v>
      </c>
      <c r="C32" s="89">
        <f>SUM(C27:C31)</f>
        <v>76900000</v>
      </c>
      <c r="D32" s="85"/>
      <c r="E32" s="85"/>
    </row>
    <row r="33" spans="1:5" ht="12.75">
      <c r="A33" s="117" t="s">
        <v>200</v>
      </c>
      <c r="B33" s="82" t="s">
        <v>146</v>
      </c>
      <c r="C33" s="83"/>
      <c r="D33" s="85"/>
      <c r="E33" s="85"/>
    </row>
    <row r="34" spans="1:5" ht="26.25">
      <c r="A34" s="118" t="s">
        <v>201</v>
      </c>
      <c r="B34" s="88" t="s">
        <v>147</v>
      </c>
      <c r="C34" s="89">
        <f>C33</f>
        <v>0</v>
      </c>
      <c r="D34" s="85"/>
      <c r="E34" s="85"/>
    </row>
    <row r="35" spans="1:5" ht="26.25">
      <c r="A35" s="117" t="s">
        <v>202</v>
      </c>
      <c r="B35" s="82" t="s">
        <v>148</v>
      </c>
      <c r="C35" s="83">
        <v>20763000</v>
      </c>
      <c r="D35" s="85"/>
      <c r="E35" s="85"/>
    </row>
    <row r="36" spans="1:5" ht="12.75">
      <c r="A36" s="117" t="s">
        <v>203</v>
      </c>
      <c r="B36" s="82" t="s">
        <v>149</v>
      </c>
      <c r="C36" s="101">
        <v>0</v>
      </c>
      <c r="D36" s="85"/>
      <c r="E36" s="85"/>
    </row>
    <row r="37" spans="1:5" ht="26.25">
      <c r="A37" s="118" t="s">
        <v>204</v>
      </c>
      <c r="B37" s="102" t="s">
        <v>150</v>
      </c>
      <c r="C37" s="103">
        <f>C35+C36</f>
        <v>20763000</v>
      </c>
      <c r="D37" s="85"/>
      <c r="E37" s="85"/>
    </row>
    <row r="38" spans="1:5" ht="14.25">
      <c r="A38" s="121" t="s">
        <v>205</v>
      </c>
      <c r="B38" s="96" t="s">
        <v>151</v>
      </c>
      <c r="C38" s="105">
        <f>C23+C26+C32+C34+C37</f>
        <v>97663000</v>
      </c>
      <c r="D38" s="85"/>
      <c r="E38" s="85"/>
    </row>
    <row r="39" spans="1:5" ht="12.75">
      <c r="A39" s="117" t="s">
        <v>206</v>
      </c>
      <c r="B39" s="82" t="s">
        <v>152</v>
      </c>
      <c r="C39" s="83"/>
      <c r="D39" s="84"/>
      <c r="E39" s="85"/>
    </row>
    <row r="40" spans="1:5" ht="12.75">
      <c r="A40" s="117"/>
      <c r="B40" s="107" t="s">
        <v>153</v>
      </c>
      <c r="C40" s="108"/>
      <c r="D40" s="85"/>
      <c r="E40" s="85"/>
    </row>
    <row r="41" spans="1:5" ht="12.75">
      <c r="A41" s="117" t="s">
        <v>207</v>
      </c>
      <c r="B41" s="82" t="s">
        <v>154</v>
      </c>
      <c r="C41" s="83"/>
      <c r="D41" s="84"/>
      <c r="E41" s="85"/>
    </row>
    <row r="42" spans="1:5" ht="26.25">
      <c r="A42" s="117" t="s">
        <v>208</v>
      </c>
      <c r="B42" s="82" t="s">
        <v>155</v>
      </c>
      <c r="C42" s="99"/>
      <c r="D42" s="84"/>
      <c r="E42" s="85"/>
    </row>
    <row r="43" spans="1:5" ht="14.25">
      <c r="A43" s="121" t="s">
        <v>209</v>
      </c>
      <c r="B43" s="96" t="s">
        <v>156</v>
      </c>
      <c r="C43" s="105">
        <f>C41+C39+C42</f>
        <v>0</v>
      </c>
      <c r="D43" s="85"/>
      <c r="E43" s="85"/>
    </row>
    <row r="44" spans="1:5" ht="12.75">
      <c r="A44" s="117" t="s">
        <v>210</v>
      </c>
      <c r="B44" s="82" t="s">
        <v>157</v>
      </c>
      <c r="C44" s="83"/>
      <c r="D44" s="84"/>
      <c r="E44" s="85"/>
    </row>
    <row r="45" spans="1:5" ht="12.75">
      <c r="A45" s="117" t="s">
        <v>211</v>
      </c>
      <c r="B45" s="82" t="s">
        <v>158</v>
      </c>
      <c r="C45" s="83"/>
      <c r="D45" s="85"/>
      <c r="E45" s="85"/>
    </row>
    <row r="46" spans="1:5" ht="26.25">
      <c r="A46" s="117" t="s">
        <v>212</v>
      </c>
      <c r="B46" s="82" t="s">
        <v>159</v>
      </c>
      <c r="C46" s="99"/>
      <c r="D46" s="85"/>
      <c r="E46" s="85"/>
    </row>
    <row r="47" spans="1:5" ht="14.25">
      <c r="A47" s="122" t="s">
        <v>213</v>
      </c>
      <c r="B47" s="110" t="s">
        <v>160</v>
      </c>
      <c r="C47" s="111">
        <f>SUM(C44:C46)</f>
        <v>0</v>
      </c>
      <c r="D47" s="113"/>
      <c r="E47" s="113"/>
    </row>
    <row r="48" spans="1:5" ht="26.25">
      <c r="A48" s="123" t="s">
        <v>214</v>
      </c>
      <c r="B48" s="114" t="s">
        <v>161</v>
      </c>
      <c r="C48" s="115">
        <f>C15+C16+C38+C43+C47</f>
        <v>97663000</v>
      </c>
      <c r="D48" s="113"/>
      <c r="E48" s="113"/>
    </row>
    <row r="49" spans="1:3" ht="26.25">
      <c r="A49" s="117" t="s">
        <v>213</v>
      </c>
      <c r="B49" s="82" t="s">
        <v>215</v>
      </c>
      <c r="C49" s="99"/>
    </row>
    <row r="50" spans="1:3" ht="26.25">
      <c r="A50" s="117" t="s">
        <v>216</v>
      </c>
      <c r="B50" s="82" t="s">
        <v>217</v>
      </c>
      <c r="C50" s="99"/>
    </row>
    <row r="51" spans="1:3" ht="26.25">
      <c r="A51" s="122" t="s">
        <v>218</v>
      </c>
      <c r="B51" s="110" t="s">
        <v>219</v>
      </c>
      <c r="C51" s="124"/>
    </row>
    <row r="52" spans="1:3" ht="26.25">
      <c r="A52" s="123" t="s">
        <v>220</v>
      </c>
      <c r="B52" s="114" t="s">
        <v>221</v>
      </c>
      <c r="C52" s="125"/>
    </row>
    <row r="53" spans="1:3" ht="12.75">
      <c r="A53" s="117" t="s">
        <v>222</v>
      </c>
      <c r="B53" s="82" t="s">
        <v>223</v>
      </c>
      <c r="C53" s="99"/>
    </row>
    <row r="54" spans="1:3" ht="12.75">
      <c r="A54" s="117" t="s">
        <v>224</v>
      </c>
      <c r="B54" s="82" t="s">
        <v>225</v>
      </c>
      <c r="C54" s="99"/>
    </row>
    <row r="55" spans="1:3" ht="12.75">
      <c r="A55" s="117" t="s">
        <v>180</v>
      </c>
      <c r="B55" s="82" t="s">
        <v>226</v>
      </c>
      <c r="C55" s="99"/>
    </row>
    <row r="56" spans="1:3" ht="12.75">
      <c r="A56" s="117" t="s">
        <v>227</v>
      </c>
      <c r="B56" s="82" t="s">
        <v>228</v>
      </c>
      <c r="C56" s="99"/>
    </row>
    <row r="57" spans="1:3" ht="12.75">
      <c r="A57" s="122" t="s">
        <v>191</v>
      </c>
      <c r="B57" s="110" t="s">
        <v>229</v>
      </c>
      <c r="C57" s="124"/>
    </row>
    <row r="60" ht="14.25">
      <c r="D60" s="127"/>
    </row>
  </sheetData>
  <sheetProtection/>
  <mergeCells count="1">
    <mergeCell ref="B1:C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2"/>
  <sheetViews>
    <sheetView tabSelected="1" zoomScalePageLayoutView="0" workbookViewId="0" topLeftCell="B1">
      <selection activeCell="C37" sqref="C37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10.140625" style="0" customWidth="1"/>
    <col min="7" max="7" width="9.140625" style="0" customWidth="1"/>
    <col min="8" max="8" width="36.7109375" style="0" customWidth="1"/>
    <col min="9" max="9" width="38.7109375" style="0" customWidth="1"/>
    <col min="10" max="10" width="20.421875" style="0" customWidth="1"/>
    <col min="11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306</v>
      </c>
      <c r="C1" s="259"/>
      <c r="D1" s="79"/>
      <c r="E1" s="79"/>
    </row>
    <row r="2" spans="1:5" ht="15">
      <c r="A2" s="81" t="s">
        <v>173</v>
      </c>
      <c r="B2" s="80" t="s">
        <v>46</v>
      </c>
      <c r="C2" s="81">
        <v>2023</v>
      </c>
      <c r="D2" s="79"/>
      <c r="E2" s="79"/>
    </row>
    <row r="3" spans="1:5" ht="12.75">
      <c r="A3" s="117" t="s">
        <v>174</v>
      </c>
      <c r="B3" s="82" t="s">
        <v>117</v>
      </c>
      <c r="C3" s="83">
        <v>11836800</v>
      </c>
      <c r="D3" s="85"/>
      <c r="E3" s="85"/>
    </row>
    <row r="4" spans="1:5" ht="12.75">
      <c r="A4" s="117">
        <v>3</v>
      </c>
      <c r="B4" s="82" t="s">
        <v>118</v>
      </c>
      <c r="C4" s="83">
        <v>0</v>
      </c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/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>
        <v>240000</v>
      </c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>
        <v>500000</v>
      </c>
      <c r="D9" s="85"/>
      <c r="E9" s="85"/>
    </row>
    <row r="10" spans="1:5" ht="12.75">
      <c r="A10" s="117">
        <v>10</v>
      </c>
      <c r="B10" s="82" t="s">
        <v>124</v>
      </c>
      <c r="C10" s="83">
        <v>14000</v>
      </c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12590800</v>
      </c>
      <c r="D12" s="91"/>
      <c r="E12" s="91"/>
    </row>
    <row r="13" spans="1:5" ht="26.25">
      <c r="A13" s="117" t="s">
        <v>180</v>
      </c>
      <c r="B13" s="82" t="s">
        <v>127</v>
      </c>
      <c r="C13" s="83">
        <v>3720000</v>
      </c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3720000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16310800</v>
      </c>
      <c r="D15" s="95"/>
      <c r="E15" s="95"/>
      <c r="F15" s="1"/>
    </row>
    <row r="16" spans="1:10" ht="26.25">
      <c r="A16" s="121" t="s">
        <v>183</v>
      </c>
      <c r="B16" s="96" t="s">
        <v>130</v>
      </c>
      <c r="C16" s="128">
        <f>SUM(C15*0.13)</f>
        <v>2120404</v>
      </c>
      <c r="D16" s="98"/>
      <c r="E16" s="98"/>
      <c r="H16" s="4" t="s">
        <v>276</v>
      </c>
      <c r="I16" s="238" t="s">
        <v>412</v>
      </c>
      <c r="J16" s="237">
        <v>150000</v>
      </c>
    </row>
    <row r="17" spans="1:10" ht="12.75">
      <c r="A17" s="117" t="s">
        <v>184</v>
      </c>
      <c r="B17" s="82" t="s">
        <v>131</v>
      </c>
      <c r="C17" s="99"/>
      <c r="I17" s="236" t="s">
        <v>413</v>
      </c>
      <c r="J17" s="237">
        <v>2500000</v>
      </c>
    </row>
    <row r="18" spans="1:10" ht="12.75">
      <c r="A18" s="117" t="s">
        <v>185</v>
      </c>
      <c r="B18" s="82" t="s">
        <v>132</v>
      </c>
      <c r="C18" s="99"/>
      <c r="I18" s="236" t="s">
        <v>414</v>
      </c>
      <c r="J18" s="237">
        <v>900000</v>
      </c>
    </row>
    <row r="19" spans="1:10" ht="12.75">
      <c r="A19" s="117" t="s">
        <v>186</v>
      </c>
      <c r="B19" s="82" t="s">
        <v>133</v>
      </c>
      <c r="C19" s="99"/>
      <c r="H19" s="4" t="s">
        <v>35</v>
      </c>
      <c r="I19" s="236" t="s">
        <v>415</v>
      </c>
      <c r="J19" s="237">
        <v>13000000</v>
      </c>
    </row>
    <row r="20" spans="1:10" ht="39">
      <c r="A20" s="117" t="s">
        <v>187</v>
      </c>
      <c r="B20" s="82" t="s">
        <v>134</v>
      </c>
      <c r="C20" s="99"/>
      <c r="I20" s="236" t="s">
        <v>416</v>
      </c>
      <c r="J20" s="237">
        <v>0</v>
      </c>
    </row>
    <row r="21" spans="1:10" ht="12.75">
      <c r="A21" s="117" t="s">
        <v>188</v>
      </c>
      <c r="B21" s="82" t="s">
        <v>135</v>
      </c>
      <c r="C21" s="83"/>
      <c r="D21" s="85"/>
      <c r="E21" s="85"/>
      <c r="I21" s="236" t="s">
        <v>417</v>
      </c>
      <c r="J21" s="237">
        <v>2000000</v>
      </c>
    </row>
    <row r="22" spans="1:10" ht="12.75">
      <c r="A22" s="117" t="s">
        <v>189</v>
      </c>
      <c r="B22" s="82" t="s">
        <v>136</v>
      </c>
      <c r="C22" s="83">
        <v>3550000</v>
      </c>
      <c r="D22" s="85"/>
      <c r="E22" s="85"/>
      <c r="I22" s="240"/>
      <c r="J22" s="240"/>
    </row>
    <row r="23" spans="1:10" ht="12.75">
      <c r="A23" s="118" t="s">
        <v>191</v>
      </c>
      <c r="B23" s="88" t="s">
        <v>137</v>
      </c>
      <c r="C23" s="89">
        <f>SUM(C21:C22)</f>
        <v>3550000</v>
      </c>
      <c r="D23" s="85"/>
      <c r="E23" s="85"/>
      <c r="H23" s="4"/>
      <c r="I23" s="241"/>
      <c r="J23" s="240"/>
    </row>
    <row r="24" spans="1:10" ht="12.75">
      <c r="A24" s="117" t="s">
        <v>192</v>
      </c>
      <c r="B24" s="82" t="s">
        <v>138</v>
      </c>
      <c r="C24" s="83">
        <v>132000</v>
      </c>
      <c r="D24" s="85"/>
      <c r="E24" s="85"/>
      <c r="H24" s="4" t="s">
        <v>37</v>
      </c>
      <c r="I24" s="241" t="s">
        <v>400</v>
      </c>
      <c r="J24" s="240"/>
    </row>
    <row r="25" spans="1:10" ht="12.75">
      <c r="A25" s="117" t="s">
        <v>193</v>
      </c>
      <c r="B25" s="82" t="s">
        <v>139</v>
      </c>
      <c r="C25" s="83"/>
      <c r="D25" s="85"/>
      <c r="E25" s="85"/>
      <c r="I25" s="240"/>
      <c r="J25" s="240"/>
    </row>
    <row r="26" spans="1:10" ht="12.75">
      <c r="A26" s="118" t="s">
        <v>194</v>
      </c>
      <c r="B26" s="88" t="s">
        <v>140</v>
      </c>
      <c r="C26" s="89">
        <f>C24+C25</f>
        <v>132000</v>
      </c>
      <c r="D26" s="85"/>
      <c r="E26" s="85"/>
      <c r="H26" t="s">
        <v>36</v>
      </c>
      <c r="I26" s="236" t="s">
        <v>403</v>
      </c>
      <c r="J26" s="237">
        <v>700000</v>
      </c>
    </row>
    <row r="27" spans="1:10" ht="12.75">
      <c r="A27" s="117" t="s">
        <v>195</v>
      </c>
      <c r="B27" s="82" t="s">
        <v>141</v>
      </c>
      <c r="C27" s="83">
        <v>6000000</v>
      </c>
      <c r="D27" s="85"/>
      <c r="E27" s="85"/>
      <c r="H27" s="85"/>
      <c r="I27" s="236" t="s">
        <v>404</v>
      </c>
      <c r="J27" s="237">
        <v>1500000</v>
      </c>
    </row>
    <row r="28" spans="1:10" ht="12.75">
      <c r="A28" s="117">
        <v>37</v>
      </c>
      <c r="B28" s="82" t="s">
        <v>264</v>
      </c>
      <c r="C28" s="83"/>
      <c r="D28" s="85"/>
      <c r="E28" s="85"/>
      <c r="H28" s="85"/>
      <c r="I28" s="236" t="s">
        <v>405</v>
      </c>
      <c r="J28" s="237">
        <v>1000000</v>
      </c>
    </row>
    <row r="29" spans="1:10" ht="12.75">
      <c r="A29" s="117" t="s">
        <v>196</v>
      </c>
      <c r="B29" s="82" t="s">
        <v>142</v>
      </c>
      <c r="C29" s="83">
        <v>15000000</v>
      </c>
      <c r="D29" s="84"/>
      <c r="I29" s="239" t="s">
        <v>406</v>
      </c>
      <c r="J29" s="237">
        <v>1500000</v>
      </c>
    </row>
    <row r="30" spans="1:10" ht="12.75">
      <c r="A30" s="117" t="s">
        <v>197</v>
      </c>
      <c r="B30" s="82" t="s">
        <v>143</v>
      </c>
      <c r="C30" s="101">
        <v>1200000</v>
      </c>
      <c r="D30" s="85"/>
      <c r="E30" s="85"/>
      <c r="I30" s="236" t="s">
        <v>407</v>
      </c>
      <c r="J30" s="237">
        <v>1500000</v>
      </c>
    </row>
    <row r="31" spans="1:10" ht="12.75">
      <c r="A31" s="117" t="s">
        <v>198</v>
      </c>
      <c r="B31" s="82" t="s">
        <v>144</v>
      </c>
      <c r="C31" s="83">
        <v>16050000</v>
      </c>
      <c r="D31" s="85"/>
      <c r="E31" s="85"/>
      <c r="I31" s="236" t="s">
        <v>408</v>
      </c>
      <c r="J31" s="237">
        <v>1800000</v>
      </c>
    </row>
    <row r="32" spans="1:10" ht="12.75">
      <c r="A32" s="119" t="s">
        <v>199</v>
      </c>
      <c r="B32" s="88" t="s">
        <v>145</v>
      </c>
      <c r="C32" s="89">
        <f>SUM(C27:C31)</f>
        <v>38250000</v>
      </c>
      <c r="D32" s="85"/>
      <c r="E32" s="85"/>
      <c r="I32" s="236" t="s">
        <v>409</v>
      </c>
      <c r="J32" s="237">
        <v>1600000</v>
      </c>
    </row>
    <row r="33" spans="1:10" ht="12.75">
      <c r="A33" s="117" t="s">
        <v>200</v>
      </c>
      <c r="B33" s="82" t="s">
        <v>146</v>
      </c>
      <c r="C33" s="83"/>
      <c r="D33" s="85"/>
      <c r="E33" s="85"/>
      <c r="I33" s="236" t="s">
        <v>410</v>
      </c>
      <c r="J33" s="237">
        <v>750000</v>
      </c>
    </row>
    <row r="34" spans="1:10" ht="12.75">
      <c r="A34" s="117">
        <v>48</v>
      </c>
      <c r="B34" s="82" t="s">
        <v>429</v>
      </c>
      <c r="C34" s="83">
        <v>2800000</v>
      </c>
      <c r="D34" s="85"/>
      <c r="E34" s="85"/>
      <c r="I34" s="236"/>
      <c r="J34" s="237"/>
    </row>
    <row r="35" spans="1:10" ht="26.25">
      <c r="A35" s="118" t="s">
        <v>201</v>
      </c>
      <c r="B35" s="88" t="s">
        <v>147</v>
      </c>
      <c r="C35" s="89">
        <f>SUM(C33:C34)</f>
        <v>2800000</v>
      </c>
      <c r="D35" s="85"/>
      <c r="E35" s="85"/>
      <c r="I35" s="236" t="s">
        <v>411</v>
      </c>
      <c r="J35" s="237">
        <v>2000000</v>
      </c>
    </row>
    <row r="36" spans="1:10" ht="26.25">
      <c r="A36" s="117" t="s">
        <v>202</v>
      </c>
      <c r="B36" s="82" t="s">
        <v>148</v>
      </c>
      <c r="C36" s="83">
        <v>19760000</v>
      </c>
      <c r="D36" s="85"/>
      <c r="E36" s="85"/>
      <c r="I36" s="236" t="s">
        <v>411</v>
      </c>
      <c r="J36" s="237">
        <v>1700000</v>
      </c>
    </row>
    <row r="37" spans="1:10" ht="12.75">
      <c r="A37" s="117" t="s">
        <v>203</v>
      </c>
      <c r="B37" s="82" t="s">
        <v>149</v>
      </c>
      <c r="C37" s="101">
        <v>0</v>
      </c>
      <c r="D37" s="85"/>
      <c r="E37" s="85"/>
      <c r="I37" s="257" t="s">
        <v>434</v>
      </c>
      <c r="J37" s="237">
        <v>2000000</v>
      </c>
    </row>
    <row r="38" spans="1:10" ht="26.25">
      <c r="A38" s="118" t="s">
        <v>204</v>
      </c>
      <c r="B38" s="102" t="s">
        <v>150</v>
      </c>
      <c r="C38" s="103">
        <f>C36+C37</f>
        <v>19760000</v>
      </c>
      <c r="D38" s="85"/>
      <c r="E38" s="85"/>
      <c r="I38" s="258" t="s">
        <v>435</v>
      </c>
      <c r="J38" s="237">
        <v>11500000</v>
      </c>
    </row>
    <row r="39" spans="1:10" ht="14.25">
      <c r="A39" s="121" t="s">
        <v>205</v>
      </c>
      <c r="B39" s="96" t="s">
        <v>151</v>
      </c>
      <c r="C39" s="105">
        <f>SUM(C23+C26+C32+C35+C38)</f>
        <v>64492000</v>
      </c>
      <c r="D39" s="85"/>
      <c r="E39" s="85"/>
      <c r="I39" s="240"/>
      <c r="J39" s="240"/>
    </row>
    <row r="40" spans="1:10" ht="12.75">
      <c r="A40" s="117" t="s">
        <v>206</v>
      </c>
      <c r="B40" s="82" t="s">
        <v>152</v>
      </c>
      <c r="C40" s="83"/>
      <c r="D40" s="84"/>
      <c r="E40" s="85"/>
      <c r="I40" s="240"/>
      <c r="J40" s="240"/>
    </row>
    <row r="41" spans="1:10" ht="12.75">
      <c r="A41" s="117"/>
      <c r="B41" s="107" t="s">
        <v>153</v>
      </c>
      <c r="C41" s="108"/>
      <c r="D41" s="85"/>
      <c r="E41" s="85"/>
      <c r="H41" s="4" t="s">
        <v>84</v>
      </c>
      <c r="I41" s="253" t="s">
        <v>430</v>
      </c>
      <c r="J41" s="242">
        <v>3000000</v>
      </c>
    </row>
    <row r="42" spans="1:10" ht="12.75">
      <c r="A42" s="117" t="s">
        <v>207</v>
      </c>
      <c r="B42" s="82" t="s">
        <v>154</v>
      </c>
      <c r="C42" s="83">
        <v>3000000</v>
      </c>
      <c r="D42" s="84"/>
      <c r="E42" s="85"/>
      <c r="I42" s="240"/>
      <c r="J42" s="240"/>
    </row>
    <row r="43" spans="1:5" ht="26.25">
      <c r="A43" s="117" t="s">
        <v>208</v>
      </c>
      <c r="B43" s="82" t="s">
        <v>155</v>
      </c>
      <c r="C43" s="99"/>
      <c r="D43" s="84"/>
      <c r="E43" s="85"/>
    </row>
    <row r="44" spans="1:5" ht="14.25">
      <c r="A44" s="121" t="s">
        <v>209</v>
      </c>
      <c r="B44" s="96" t="s">
        <v>156</v>
      </c>
      <c r="C44" s="105">
        <f>C42+C40+C43</f>
        <v>3000000</v>
      </c>
      <c r="D44" s="85"/>
      <c r="E44" s="85"/>
    </row>
    <row r="45" spans="1:5" ht="14.25">
      <c r="A45" s="254">
        <v>201</v>
      </c>
      <c r="B45" s="255" t="s">
        <v>432</v>
      </c>
      <c r="C45" s="256">
        <v>50000000</v>
      </c>
      <c r="D45" s="85"/>
      <c r="E45" s="85"/>
    </row>
    <row r="46" spans="1:5" ht="12.75">
      <c r="A46" s="117" t="s">
        <v>210</v>
      </c>
      <c r="B46" s="82" t="s">
        <v>157</v>
      </c>
      <c r="C46" s="83"/>
      <c r="D46" s="84"/>
      <c r="E46" s="85"/>
    </row>
    <row r="47" spans="1:5" ht="12.75">
      <c r="A47" s="117" t="s">
        <v>211</v>
      </c>
      <c r="B47" s="82" t="s">
        <v>158</v>
      </c>
      <c r="C47" s="83"/>
      <c r="D47" s="85"/>
      <c r="E47" s="85"/>
    </row>
    <row r="48" spans="1:5" ht="26.25">
      <c r="A48" s="117" t="s">
        <v>212</v>
      </c>
      <c r="B48" s="82" t="s">
        <v>159</v>
      </c>
      <c r="C48" s="99"/>
      <c r="D48" s="85"/>
      <c r="E48" s="85"/>
    </row>
    <row r="49" spans="1:5" ht="14.25">
      <c r="A49" s="122" t="s">
        <v>213</v>
      </c>
      <c r="B49" s="110" t="s">
        <v>160</v>
      </c>
      <c r="C49" s="111">
        <f>SUM(C46:C48)</f>
        <v>0</v>
      </c>
      <c r="D49" s="113"/>
      <c r="E49" s="113"/>
    </row>
    <row r="50" spans="1:5" ht="26.25">
      <c r="A50" s="123" t="s">
        <v>214</v>
      </c>
      <c r="B50" s="114" t="s">
        <v>161</v>
      </c>
      <c r="C50" s="115">
        <f>C15+C16+C39+C44+C49</f>
        <v>85923204</v>
      </c>
      <c r="D50" s="113"/>
      <c r="E50" s="113"/>
    </row>
    <row r="51" spans="1:3" ht="26.25">
      <c r="A51" s="117" t="s">
        <v>213</v>
      </c>
      <c r="B51" s="82" t="s">
        <v>215</v>
      </c>
      <c r="C51" s="99"/>
    </row>
    <row r="52" spans="1:3" ht="26.25">
      <c r="A52" s="117" t="s">
        <v>216</v>
      </c>
      <c r="B52" s="82" t="s">
        <v>217</v>
      </c>
      <c r="C52" s="99"/>
    </row>
    <row r="53" spans="1:3" ht="26.25">
      <c r="A53" s="122" t="s">
        <v>218</v>
      </c>
      <c r="B53" s="110" t="s">
        <v>219</v>
      </c>
      <c r="C53" s="124"/>
    </row>
    <row r="54" spans="1:3" ht="26.25">
      <c r="A54" s="123" t="s">
        <v>220</v>
      </c>
      <c r="B54" s="114" t="s">
        <v>221</v>
      </c>
      <c r="C54" s="125"/>
    </row>
    <row r="55" spans="1:3" ht="12.75">
      <c r="A55" s="117" t="s">
        <v>222</v>
      </c>
      <c r="B55" s="82" t="s">
        <v>223</v>
      </c>
      <c r="C55" s="99"/>
    </row>
    <row r="56" spans="1:3" ht="12.75">
      <c r="A56" s="117" t="s">
        <v>224</v>
      </c>
      <c r="B56" s="82" t="s">
        <v>225</v>
      </c>
      <c r="C56" s="99"/>
    </row>
    <row r="57" spans="1:3" ht="12.75">
      <c r="A57" s="117" t="s">
        <v>180</v>
      </c>
      <c r="B57" s="82" t="s">
        <v>226</v>
      </c>
      <c r="C57" s="99"/>
    </row>
    <row r="58" spans="1:3" ht="12.75">
      <c r="A58" s="117" t="s">
        <v>227</v>
      </c>
      <c r="B58" s="82" t="s">
        <v>228</v>
      </c>
      <c r="C58" s="99"/>
    </row>
    <row r="59" spans="1:3" ht="12.75">
      <c r="A59" s="122" t="s">
        <v>191</v>
      </c>
      <c r="B59" s="110" t="s">
        <v>229</v>
      </c>
      <c r="C59" s="124"/>
    </row>
    <row r="62" ht="14.25">
      <c r="D62" s="127"/>
    </row>
  </sheetData>
  <sheetProtection/>
  <mergeCells count="1">
    <mergeCell ref="B1:C1"/>
  </mergeCells>
  <printOptions/>
  <pageMargins left="1.8897637795275593" right="0.7086614173228347" top="0" bottom="0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1"/>
  <sheetViews>
    <sheetView view="pageBreakPreview" zoomScaleSheetLayoutView="100" zoomScalePageLayoutView="0" workbookViewId="0" topLeftCell="A13">
      <selection activeCell="C38" sqref="C38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10.140625" style="0" customWidth="1"/>
    <col min="7" max="7" width="9.140625" style="0" customWidth="1"/>
    <col min="8" max="8" width="36.7109375" style="0" customWidth="1"/>
    <col min="9" max="9" width="38.7109375" style="0" customWidth="1"/>
    <col min="10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307</v>
      </c>
      <c r="C1" s="259"/>
      <c r="D1" s="79"/>
      <c r="E1" s="79"/>
    </row>
    <row r="2" spans="1:5" ht="15">
      <c r="A2" s="81" t="s">
        <v>173</v>
      </c>
      <c r="B2" s="80" t="s">
        <v>46</v>
      </c>
      <c r="C2" s="81">
        <v>2023</v>
      </c>
      <c r="D2" s="79"/>
      <c r="E2" s="79"/>
    </row>
    <row r="3" spans="1:5" ht="12.75">
      <c r="A3" s="117" t="s">
        <v>174</v>
      </c>
      <c r="B3" s="82" t="s">
        <v>117</v>
      </c>
      <c r="C3" s="83"/>
      <c r="D3" s="85"/>
      <c r="E3" s="85"/>
    </row>
    <row r="4" spans="1:5" ht="12.75">
      <c r="A4" s="117">
        <v>3</v>
      </c>
      <c r="B4" s="82" t="s">
        <v>118</v>
      </c>
      <c r="C4" s="83"/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/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/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/>
      <c r="D9" s="85"/>
      <c r="E9" s="85"/>
    </row>
    <row r="10" spans="1:5" ht="12.75">
      <c r="A10" s="117">
        <v>10</v>
      </c>
      <c r="B10" s="82" t="s">
        <v>124</v>
      </c>
      <c r="C10" s="83"/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0</v>
      </c>
      <c r="D12" s="91"/>
      <c r="E12" s="91"/>
    </row>
    <row r="13" spans="1:5" ht="26.25">
      <c r="A13" s="117" t="s">
        <v>180</v>
      </c>
      <c r="B13" s="82" t="s">
        <v>127</v>
      </c>
      <c r="C13" s="83">
        <v>0</v>
      </c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0</v>
      </c>
      <c r="D15" s="95"/>
      <c r="E15" s="95"/>
      <c r="F15" s="1"/>
    </row>
    <row r="16" spans="1:5" ht="26.25">
      <c r="A16" s="121" t="s">
        <v>183</v>
      </c>
      <c r="B16" s="96" t="s">
        <v>130</v>
      </c>
      <c r="C16" s="128">
        <f>SUM(C15*0.13)</f>
        <v>0</v>
      </c>
      <c r="D16" s="98"/>
      <c r="E16" s="98"/>
    </row>
    <row r="17" spans="1:3" ht="12.75">
      <c r="A17" s="117" t="s">
        <v>184</v>
      </c>
      <c r="B17" s="82" t="s">
        <v>131</v>
      </c>
      <c r="C17" s="99"/>
    </row>
    <row r="18" spans="1:3" ht="12.75">
      <c r="A18" s="117" t="s">
        <v>185</v>
      </c>
      <c r="B18" s="82" t="s">
        <v>132</v>
      </c>
      <c r="C18" s="99"/>
    </row>
    <row r="19" spans="1:3" ht="12.7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5" ht="12.75">
      <c r="A21" s="117" t="s">
        <v>188</v>
      </c>
      <c r="B21" s="82" t="s">
        <v>135</v>
      </c>
      <c r="C21" s="83"/>
      <c r="D21" s="85"/>
      <c r="E21" s="85"/>
    </row>
    <row r="22" spans="1:5" ht="12.75">
      <c r="A22" s="117" t="s">
        <v>189</v>
      </c>
      <c r="B22" s="82" t="s">
        <v>136</v>
      </c>
      <c r="C22" s="83">
        <v>200000</v>
      </c>
      <c r="D22" s="85"/>
      <c r="E22" s="85"/>
    </row>
    <row r="23" spans="1:5" ht="12.75">
      <c r="A23" s="118" t="s">
        <v>191</v>
      </c>
      <c r="B23" s="88" t="s">
        <v>137</v>
      </c>
      <c r="C23" s="89">
        <f>SUM(C21:C22)</f>
        <v>200000</v>
      </c>
      <c r="D23" s="85"/>
      <c r="E23" s="85"/>
    </row>
    <row r="24" spans="1:5" ht="12.75">
      <c r="A24" s="117" t="s">
        <v>192</v>
      </c>
      <c r="B24" s="82" t="s">
        <v>138</v>
      </c>
      <c r="C24" s="83"/>
      <c r="D24" s="85"/>
      <c r="E24" s="85"/>
    </row>
    <row r="25" spans="1:5" ht="12.75">
      <c r="A25" s="117" t="s">
        <v>193</v>
      </c>
      <c r="B25" s="82" t="s">
        <v>139</v>
      </c>
      <c r="C25" s="83"/>
      <c r="D25" s="85"/>
      <c r="E25" s="85"/>
    </row>
    <row r="26" spans="1:5" ht="12.75">
      <c r="A26" s="118" t="s">
        <v>194</v>
      </c>
      <c r="B26" s="88" t="s">
        <v>140</v>
      </c>
      <c r="C26" s="89">
        <f>C24+C25</f>
        <v>0</v>
      </c>
      <c r="D26" s="85"/>
      <c r="E26" s="85"/>
    </row>
    <row r="27" spans="1:8" ht="12.75">
      <c r="A27" s="117" t="s">
        <v>195</v>
      </c>
      <c r="B27" s="82" t="s">
        <v>141</v>
      </c>
      <c r="C27" s="83">
        <v>0</v>
      </c>
      <c r="D27" s="85"/>
      <c r="E27" s="85"/>
      <c r="H27" s="85"/>
    </row>
    <row r="28" spans="1:8" ht="12.75">
      <c r="A28" s="117">
        <v>37</v>
      </c>
      <c r="B28" s="82" t="s">
        <v>264</v>
      </c>
      <c r="C28" s="83"/>
      <c r="D28" s="85"/>
      <c r="E28" s="85"/>
      <c r="H28" s="85"/>
    </row>
    <row r="29" spans="1:4" ht="12.75">
      <c r="A29" s="117" t="s">
        <v>196</v>
      </c>
      <c r="B29" s="82" t="s">
        <v>142</v>
      </c>
      <c r="C29" s="83"/>
      <c r="D29" s="84"/>
    </row>
    <row r="30" spans="1:5" ht="12.75">
      <c r="A30" s="117" t="s">
        <v>197</v>
      </c>
      <c r="B30" s="82" t="s">
        <v>143</v>
      </c>
      <c r="C30" s="101">
        <v>1250000</v>
      </c>
      <c r="D30" s="85"/>
      <c r="E30" s="85"/>
    </row>
    <row r="31" spans="1:5" ht="12.75">
      <c r="A31" s="117" t="s">
        <v>198</v>
      </c>
      <c r="B31" s="82" t="s">
        <v>144</v>
      </c>
      <c r="C31" s="83">
        <v>35000000</v>
      </c>
      <c r="D31" s="85"/>
      <c r="E31" s="85"/>
    </row>
    <row r="32" spans="1:5" ht="12.75">
      <c r="A32" s="119" t="s">
        <v>199</v>
      </c>
      <c r="B32" s="88" t="s">
        <v>145</v>
      </c>
      <c r="C32" s="89">
        <f>SUM(C27:C31)</f>
        <v>36250000</v>
      </c>
      <c r="D32" s="85"/>
      <c r="E32" s="85"/>
    </row>
    <row r="33" spans="1:5" ht="12.75">
      <c r="A33" s="117" t="s">
        <v>200</v>
      </c>
      <c r="B33" s="82" t="s">
        <v>146</v>
      </c>
      <c r="C33" s="83"/>
      <c r="D33" s="85"/>
      <c r="E33" s="85"/>
    </row>
    <row r="34" spans="1:5" ht="26.25">
      <c r="A34" s="118" t="s">
        <v>201</v>
      </c>
      <c r="B34" s="88" t="s">
        <v>147</v>
      </c>
      <c r="C34" s="89">
        <f>C33</f>
        <v>0</v>
      </c>
      <c r="D34" s="85"/>
      <c r="E34" s="85"/>
    </row>
    <row r="35" spans="1:5" ht="26.25">
      <c r="A35" s="117" t="s">
        <v>202</v>
      </c>
      <c r="B35" s="82" t="s">
        <v>148</v>
      </c>
      <c r="C35" s="83">
        <v>9850000</v>
      </c>
      <c r="D35" s="85"/>
      <c r="E35" s="85"/>
    </row>
    <row r="36" spans="1:5" ht="12.75">
      <c r="A36" s="117" t="s">
        <v>203</v>
      </c>
      <c r="B36" s="82" t="s">
        <v>149</v>
      </c>
      <c r="C36" s="101">
        <v>0</v>
      </c>
      <c r="D36" s="85"/>
      <c r="E36" s="85"/>
    </row>
    <row r="37" spans="1:5" ht="26.25">
      <c r="A37" s="118" t="s">
        <v>204</v>
      </c>
      <c r="B37" s="102" t="s">
        <v>150</v>
      </c>
      <c r="C37" s="103">
        <f>C35+C36</f>
        <v>9850000</v>
      </c>
      <c r="D37" s="85"/>
      <c r="E37" s="85"/>
    </row>
    <row r="38" spans="1:5" ht="14.25">
      <c r="A38" s="121" t="s">
        <v>205</v>
      </c>
      <c r="B38" s="96" t="s">
        <v>151</v>
      </c>
      <c r="C38" s="105">
        <f>C23+C26+C32+C34+C37</f>
        <v>46300000</v>
      </c>
      <c r="D38" s="85"/>
      <c r="E38" s="85"/>
    </row>
    <row r="39" spans="1:5" ht="14.25">
      <c r="A39" s="121" t="s">
        <v>265</v>
      </c>
      <c r="B39" s="96" t="s">
        <v>266</v>
      </c>
      <c r="C39" s="105">
        <v>0</v>
      </c>
      <c r="D39" s="85"/>
      <c r="E39" s="85"/>
    </row>
    <row r="40" spans="1:5" ht="12.75">
      <c r="A40" s="117" t="s">
        <v>206</v>
      </c>
      <c r="B40" s="82" t="s">
        <v>152</v>
      </c>
      <c r="C40" s="83"/>
      <c r="D40" s="84"/>
      <c r="E40" s="85"/>
    </row>
    <row r="41" spans="1:5" ht="12.75">
      <c r="A41" s="117"/>
      <c r="B41" s="107" t="s">
        <v>153</v>
      </c>
      <c r="C41" s="108"/>
      <c r="D41" s="85"/>
      <c r="E41" s="85"/>
    </row>
    <row r="42" spans="1:5" ht="12.75">
      <c r="A42" s="117" t="s">
        <v>207</v>
      </c>
      <c r="B42" s="82" t="s">
        <v>154</v>
      </c>
      <c r="C42" s="83"/>
      <c r="D42" s="84"/>
      <c r="E42" s="85"/>
    </row>
    <row r="43" spans="1:5" ht="26.25">
      <c r="A43" s="117" t="s">
        <v>208</v>
      </c>
      <c r="B43" s="82" t="s">
        <v>155</v>
      </c>
      <c r="C43" s="99"/>
      <c r="D43" s="84"/>
      <c r="E43" s="85"/>
    </row>
    <row r="44" spans="1:5" ht="14.25">
      <c r="A44" s="121" t="s">
        <v>209</v>
      </c>
      <c r="B44" s="96" t="s">
        <v>156</v>
      </c>
      <c r="C44" s="105">
        <f>C42+C40+C43</f>
        <v>0</v>
      </c>
      <c r="D44" s="85"/>
      <c r="E44" s="85"/>
    </row>
    <row r="45" spans="1:5" ht="12.75">
      <c r="A45" s="117" t="s">
        <v>210</v>
      </c>
      <c r="B45" s="82" t="s">
        <v>157</v>
      </c>
      <c r="C45" s="83"/>
      <c r="D45" s="84"/>
      <c r="E45" s="85"/>
    </row>
    <row r="46" spans="1:5" ht="12.75">
      <c r="A46" s="117" t="s">
        <v>211</v>
      </c>
      <c r="B46" s="82" t="s">
        <v>158</v>
      </c>
      <c r="C46" s="83"/>
      <c r="D46" s="85"/>
      <c r="E46" s="85"/>
    </row>
    <row r="47" spans="1:5" ht="26.25">
      <c r="A47" s="117" t="s">
        <v>212</v>
      </c>
      <c r="B47" s="82" t="s">
        <v>159</v>
      </c>
      <c r="C47" s="99"/>
      <c r="D47" s="85"/>
      <c r="E47" s="85"/>
    </row>
    <row r="48" spans="1:5" ht="14.25">
      <c r="A48" s="122" t="s">
        <v>213</v>
      </c>
      <c r="B48" s="110" t="s">
        <v>160</v>
      </c>
      <c r="C48" s="111">
        <f>SUM(C45:C47)</f>
        <v>0</v>
      </c>
      <c r="D48" s="113"/>
      <c r="E48" s="113"/>
    </row>
    <row r="49" spans="1:5" ht="26.25">
      <c r="A49" s="123" t="s">
        <v>214</v>
      </c>
      <c r="B49" s="114" t="s">
        <v>161</v>
      </c>
      <c r="C49" s="115">
        <f>C15+C16+C38+C44+C48</f>
        <v>46300000</v>
      </c>
      <c r="D49" s="113"/>
      <c r="E49" s="113"/>
    </row>
    <row r="50" spans="1:3" ht="26.25">
      <c r="A50" s="117" t="s">
        <v>213</v>
      </c>
      <c r="B50" s="82" t="s">
        <v>215</v>
      </c>
      <c r="C50" s="99"/>
    </row>
    <row r="51" spans="1:3" ht="26.25">
      <c r="A51" s="117" t="s">
        <v>216</v>
      </c>
      <c r="B51" s="82" t="s">
        <v>217</v>
      </c>
      <c r="C51" s="99"/>
    </row>
    <row r="52" spans="1:3" ht="26.25">
      <c r="A52" s="122" t="s">
        <v>218</v>
      </c>
      <c r="B52" s="110" t="s">
        <v>219</v>
      </c>
      <c r="C52" s="124"/>
    </row>
    <row r="53" spans="1:3" ht="26.25">
      <c r="A53" s="123" t="s">
        <v>220</v>
      </c>
      <c r="B53" s="114" t="s">
        <v>221</v>
      </c>
      <c r="C53" s="125"/>
    </row>
    <row r="54" spans="1:3" ht="12.75">
      <c r="A54" s="117" t="s">
        <v>222</v>
      </c>
      <c r="B54" s="82" t="s">
        <v>223</v>
      </c>
      <c r="C54" s="99"/>
    </row>
    <row r="55" spans="1:3" ht="12.75">
      <c r="A55" s="117" t="s">
        <v>224</v>
      </c>
      <c r="B55" s="82" t="s">
        <v>225</v>
      </c>
      <c r="C55" s="99"/>
    </row>
    <row r="56" spans="1:3" ht="12.75">
      <c r="A56" s="117" t="s">
        <v>180</v>
      </c>
      <c r="B56" s="82" t="s">
        <v>226</v>
      </c>
      <c r="C56" s="99"/>
    </row>
    <row r="57" spans="1:3" ht="12.75">
      <c r="A57" s="117" t="s">
        <v>227</v>
      </c>
      <c r="B57" s="82" t="s">
        <v>228</v>
      </c>
      <c r="C57" s="99"/>
    </row>
    <row r="58" spans="1:3" ht="12.75">
      <c r="A58" s="122" t="s">
        <v>191</v>
      </c>
      <c r="B58" s="110" t="s">
        <v>229</v>
      </c>
      <c r="C58" s="124"/>
    </row>
    <row r="61" ht="14.25">
      <c r="D61" s="12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68" r:id="rId1"/>
  <colBreaks count="2" manualBreakCount="2">
    <brk id="3" max="57" man="1"/>
    <brk id="12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9"/>
  <sheetViews>
    <sheetView zoomScalePageLayoutView="0" workbookViewId="0" topLeftCell="A10">
      <selection activeCell="E3" sqref="E3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10.140625" style="0" customWidth="1"/>
    <col min="7" max="7" width="9.140625" style="0" customWidth="1"/>
    <col min="8" max="8" width="36.7109375" style="0" customWidth="1"/>
    <col min="9" max="9" width="38.7109375" style="0" customWidth="1"/>
    <col min="10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308</v>
      </c>
      <c r="C1" s="259"/>
      <c r="D1" s="79"/>
      <c r="E1" s="79"/>
    </row>
    <row r="2" spans="1:5" ht="45">
      <c r="A2" s="81" t="s">
        <v>173</v>
      </c>
      <c r="B2" s="80" t="s">
        <v>46</v>
      </c>
      <c r="C2" s="81">
        <v>2023</v>
      </c>
      <c r="D2" s="79"/>
      <c r="E2" s="79" t="s">
        <v>419</v>
      </c>
    </row>
    <row r="3" spans="1:5" ht="12.75">
      <c r="A3" s="117" t="s">
        <v>174</v>
      </c>
      <c r="B3" s="82" t="s">
        <v>117</v>
      </c>
      <c r="C3" s="83"/>
      <c r="D3" s="85"/>
      <c r="E3" s="85"/>
    </row>
    <row r="4" spans="1:5" ht="12.75">
      <c r="A4" s="117">
        <v>3</v>
      </c>
      <c r="B4" s="82" t="s">
        <v>118</v>
      </c>
      <c r="C4" s="83"/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/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/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/>
      <c r="D9" s="85"/>
      <c r="E9" s="85"/>
    </row>
    <row r="10" spans="1:5" ht="12.75">
      <c r="A10" s="117">
        <v>10</v>
      </c>
      <c r="B10" s="82" t="s">
        <v>124</v>
      </c>
      <c r="C10" s="83"/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0</v>
      </c>
      <c r="D12" s="91"/>
      <c r="E12" s="91"/>
    </row>
    <row r="13" spans="1:5" ht="26.25">
      <c r="A13" s="117" t="s">
        <v>180</v>
      </c>
      <c r="B13" s="82" t="s">
        <v>127</v>
      </c>
      <c r="C13" s="83"/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0</v>
      </c>
      <c r="D15" s="95"/>
      <c r="E15" s="95"/>
      <c r="F15" s="1"/>
    </row>
    <row r="16" spans="1:5" ht="26.25">
      <c r="A16" s="121" t="s">
        <v>183</v>
      </c>
      <c r="B16" s="96" t="s">
        <v>130</v>
      </c>
      <c r="C16" s="128">
        <v>0</v>
      </c>
      <c r="D16" s="98"/>
      <c r="E16" s="98"/>
    </row>
    <row r="17" spans="1:3" ht="12.75">
      <c r="A17" s="117" t="s">
        <v>184</v>
      </c>
      <c r="B17" s="82" t="s">
        <v>131</v>
      </c>
      <c r="C17" s="99"/>
    </row>
    <row r="18" spans="1:3" ht="12.75">
      <c r="A18" s="117" t="s">
        <v>185</v>
      </c>
      <c r="B18" s="82" t="s">
        <v>132</v>
      </c>
      <c r="C18" s="99"/>
    </row>
    <row r="19" spans="1:3" ht="12.7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5" ht="12.75">
      <c r="A21" s="117" t="s">
        <v>188</v>
      </c>
      <c r="B21" s="82" t="s">
        <v>135</v>
      </c>
      <c r="C21" s="83">
        <v>250000</v>
      </c>
      <c r="D21" s="85"/>
      <c r="E21" s="85"/>
    </row>
    <row r="22" spans="1:5" ht="12.75">
      <c r="A22" s="117" t="s">
        <v>189</v>
      </c>
      <c r="B22" s="82" t="s">
        <v>136</v>
      </c>
      <c r="C22" s="83">
        <v>100000</v>
      </c>
      <c r="D22" s="85"/>
      <c r="E22" s="85"/>
    </row>
    <row r="23" spans="1:5" ht="12.75">
      <c r="A23" s="118" t="s">
        <v>191</v>
      </c>
      <c r="B23" s="88" t="s">
        <v>137</v>
      </c>
      <c r="C23" s="89">
        <f>SUM(C21:C22)</f>
        <v>350000</v>
      </c>
      <c r="D23" s="85"/>
      <c r="E23" s="85"/>
    </row>
    <row r="24" spans="1:5" ht="12.75">
      <c r="A24" s="117" t="s">
        <v>192</v>
      </c>
      <c r="B24" s="82" t="s">
        <v>138</v>
      </c>
      <c r="C24" s="83">
        <v>66000</v>
      </c>
      <c r="D24" s="85"/>
      <c r="E24" s="85"/>
    </row>
    <row r="25" spans="1:5" ht="12.75">
      <c r="A25" s="117" t="s">
        <v>193</v>
      </c>
      <c r="B25" s="82" t="s">
        <v>139</v>
      </c>
      <c r="C25" s="83">
        <v>110000</v>
      </c>
      <c r="D25" s="85"/>
      <c r="E25" s="85"/>
    </row>
    <row r="26" spans="1:5" ht="12.75">
      <c r="A26" s="118" t="s">
        <v>194</v>
      </c>
      <c r="B26" s="88" t="s">
        <v>140</v>
      </c>
      <c r="C26" s="89">
        <f>C24+C25</f>
        <v>176000</v>
      </c>
      <c r="D26" s="85"/>
      <c r="E26" s="85"/>
    </row>
    <row r="27" spans="1:8" ht="12.75">
      <c r="A27" s="117" t="s">
        <v>195</v>
      </c>
      <c r="B27" s="82" t="s">
        <v>141</v>
      </c>
      <c r="C27" s="83"/>
      <c r="D27" s="85"/>
      <c r="E27" s="85"/>
      <c r="H27" s="85"/>
    </row>
    <row r="28" spans="1:4" ht="12.75">
      <c r="A28" s="117" t="s">
        <v>196</v>
      </c>
      <c r="B28" s="82" t="s">
        <v>142</v>
      </c>
      <c r="C28" s="83"/>
      <c r="D28" s="84"/>
    </row>
    <row r="29" spans="1:5" ht="12.75">
      <c r="A29" s="117" t="s">
        <v>197</v>
      </c>
      <c r="B29" s="82" t="s">
        <v>143</v>
      </c>
      <c r="C29" s="101">
        <v>9000000</v>
      </c>
      <c r="D29" s="85"/>
      <c r="E29" s="85"/>
    </row>
    <row r="30" spans="1:5" ht="12.75">
      <c r="A30" s="117" t="s">
        <v>198</v>
      </c>
      <c r="B30" s="82" t="s">
        <v>144</v>
      </c>
      <c r="C30" s="83">
        <v>250000</v>
      </c>
      <c r="D30" s="85"/>
      <c r="E30" s="85"/>
    </row>
    <row r="31" spans="1:5" ht="12.75">
      <c r="A31" s="119" t="s">
        <v>199</v>
      </c>
      <c r="B31" s="88" t="s">
        <v>145</v>
      </c>
      <c r="C31" s="89">
        <f>C27+C28+C29+C30</f>
        <v>9250000</v>
      </c>
      <c r="D31" s="85"/>
      <c r="E31" s="85"/>
    </row>
    <row r="32" spans="1:5" ht="12.75">
      <c r="A32" s="117" t="s">
        <v>200</v>
      </c>
      <c r="B32" s="82" t="s">
        <v>146</v>
      </c>
      <c r="C32" s="83"/>
      <c r="D32" s="85"/>
      <c r="E32" s="85"/>
    </row>
    <row r="33" spans="1:5" ht="26.25">
      <c r="A33" s="118" t="s">
        <v>201</v>
      </c>
      <c r="B33" s="88" t="s">
        <v>147</v>
      </c>
      <c r="C33" s="89">
        <f>C32</f>
        <v>0</v>
      </c>
      <c r="D33" s="85"/>
      <c r="E33" s="85"/>
    </row>
    <row r="34" spans="1:5" ht="26.25">
      <c r="A34" s="117" t="s">
        <v>202</v>
      </c>
      <c r="B34" s="82" t="s">
        <v>148</v>
      </c>
      <c r="C34" s="83">
        <v>210000</v>
      </c>
      <c r="D34" s="85"/>
      <c r="E34" s="85"/>
    </row>
    <row r="35" spans="1:5" ht="12.75">
      <c r="A35" s="117" t="s">
        <v>203</v>
      </c>
      <c r="B35" s="82" t="s">
        <v>149</v>
      </c>
      <c r="C35" s="101"/>
      <c r="D35" s="85"/>
      <c r="E35" s="85"/>
    </row>
    <row r="36" spans="1:5" ht="26.25">
      <c r="A36" s="118" t="s">
        <v>204</v>
      </c>
      <c r="B36" s="102" t="s">
        <v>150</v>
      </c>
      <c r="C36" s="103">
        <f>C34+C35</f>
        <v>210000</v>
      </c>
      <c r="D36" s="85"/>
      <c r="E36" s="85"/>
    </row>
    <row r="37" spans="1:5" ht="14.25">
      <c r="A37" s="121" t="s">
        <v>205</v>
      </c>
      <c r="B37" s="96" t="s">
        <v>151</v>
      </c>
      <c r="C37" s="105">
        <f>C23+C26+C31+C33+C36</f>
        <v>9986000</v>
      </c>
      <c r="D37" s="85"/>
      <c r="E37" s="85"/>
    </row>
    <row r="38" spans="1:5" ht="12.75">
      <c r="A38" s="117" t="s">
        <v>206</v>
      </c>
      <c r="B38" s="82" t="s">
        <v>152</v>
      </c>
      <c r="C38" s="83"/>
      <c r="D38" s="84"/>
      <c r="E38" s="85"/>
    </row>
    <row r="39" spans="1:5" ht="12.75">
      <c r="A39" s="117"/>
      <c r="B39" s="107" t="s">
        <v>153</v>
      </c>
      <c r="C39" s="108"/>
      <c r="D39" s="85"/>
      <c r="E39" s="85"/>
    </row>
    <row r="40" spans="1:5" ht="12.75">
      <c r="A40" s="117" t="s">
        <v>207</v>
      </c>
      <c r="B40" s="82" t="s">
        <v>154</v>
      </c>
      <c r="C40" s="83"/>
      <c r="D40" s="84"/>
      <c r="E40" s="85"/>
    </row>
    <row r="41" spans="1:5" ht="26.25">
      <c r="A41" s="117" t="s">
        <v>208</v>
      </c>
      <c r="B41" s="82" t="s">
        <v>155</v>
      </c>
      <c r="C41" s="99"/>
      <c r="D41" s="84"/>
      <c r="E41" s="85"/>
    </row>
    <row r="42" spans="1:5" ht="14.25">
      <c r="A42" s="121" t="s">
        <v>209</v>
      </c>
      <c r="B42" s="96" t="s">
        <v>156</v>
      </c>
      <c r="C42" s="105">
        <f>C40+C38+C41</f>
        <v>0</v>
      </c>
      <c r="D42" s="85"/>
      <c r="E42" s="85"/>
    </row>
    <row r="43" spans="1:5" ht="12.75">
      <c r="A43" s="117" t="s">
        <v>210</v>
      </c>
      <c r="B43" s="82" t="s">
        <v>157</v>
      </c>
      <c r="C43" s="83"/>
      <c r="D43" s="84"/>
      <c r="E43" s="85"/>
    </row>
    <row r="44" spans="1:5" ht="12.75">
      <c r="A44" s="117" t="s">
        <v>211</v>
      </c>
      <c r="B44" s="82" t="s">
        <v>158</v>
      </c>
      <c r="C44" s="83"/>
      <c r="D44" s="85"/>
      <c r="E44" s="85"/>
    </row>
    <row r="45" spans="1:5" ht="26.25">
      <c r="A45" s="117" t="s">
        <v>212</v>
      </c>
      <c r="B45" s="82" t="s">
        <v>159</v>
      </c>
      <c r="C45" s="99"/>
      <c r="D45" s="85"/>
      <c r="E45" s="85"/>
    </row>
    <row r="46" spans="1:5" ht="14.25">
      <c r="A46" s="122" t="s">
        <v>213</v>
      </c>
      <c r="B46" s="110" t="s">
        <v>160</v>
      </c>
      <c r="C46" s="111">
        <f>SUM(C43:C45)</f>
        <v>0</v>
      </c>
      <c r="D46" s="113"/>
      <c r="E46" s="113"/>
    </row>
    <row r="47" spans="1:5" ht="26.25">
      <c r="A47" s="123" t="s">
        <v>214</v>
      </c>
      <c r="B47" s="114" t="s">
        <v>161</v>
      </c>
      <c r="C47" s="115">
        <f>C15+C16+C37+C42+C46</f>
        <v>9986000</v>
      </c>
      <c r="D47" s="113"/>
      <c r="E47" s="113"/>
    </row>
    <row r="48" spans="1:3" ht="26.25">
      <c r="A48" s="117" t="s">
        <v>213</v>
      </c>
      <c r="B48" s="82" t="s">
        <v>215</v>
      </c>
      <c r="C48" s="99"/>
    </row>
    <row r="49" spans="1:3" ht="26.25">
      <c r="A49" s="117" t="s">
        <v>216</v>
      </c>
      <c r="B49" s="82" t="s">
        <v>217</v>
      </c>
      <c r="C49" s="99"/>
    </row>
    <row r="50" spans="1:3" ht="26.25">
      <c r="A50" s="122" t="s">
        <v>218</v>
      </c>
      <c r="B50" s="110" t="s">
        <v>219</v>
      </c>
      <c r="C50" s="124"/>
    </row>
    <row r="51" spans="1:3" ht="26.25">
      <c r="A51" s="123" t="s">
        <v>220</v>
      </c>
      <c r="B51" s="114" t="s">
        <v>221</v>
      </c>
      <c r="C51" s="125"/>
    </row>
    <row r="52" spans="1:3" ht="12.75">
      <c r="A52" s="117" t="s">
        <v>222</v>
      </c>
      <c r="B52" s="82" t="s">
        <v>223</v>
      </c>
      <c r="C52" s="99"/>
    </row>
    <row r="53" spans="1:3" ht="12.75">
      <c r="A53" s="117" t="s">
        <v>224</v>
      </c>
      <c r="B53" s="82" t="s">
        <v>225</v>
      </c>
      <c r="C53" s="99"/>
    </row>
    <row r="54" spans="1:3" ht="12.75">
      <c r="A54" s="117" t="s">
        <v>180</v>
      </c>
      <c r="B54" s="82" t="s">
        <v>226</v>
      </c>
      <c r="C54" s="99"/>
    </row>
    <row r="55" spans="1:3" ht="12.75">
      <c r="A55" s="117" t="s">
        <v>227</v>
      </c>
      <c r="B55" s="82" t="s">
        <v>228</v>
      </c>
      <c r="C55" s="99"/>
    </row>
    <row r="56" spans="1:3" ht="12.75">
      <c r="A56" s="122" t="s">
        <v>191</v>
      </c>
      <c r="B56" s="110" t="s">
        <v>229</v>
      </c>
      <c r="C56" s="124"/>
    </row>
    <row r="59" ht="14.25">
      <c r="D59" s="12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59"/>
  <sheetViews>
    <sheetView zoomScalePageLayoutView="0" workbookViewId="0" topLeftCell="A20">
      <selection activeCell="E39" sqref="E39:G41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22.7109375" style="0" customWidth="1"/>
    <col min="7" max="7" width="11.421875" style="152" bestFit="1" customWidth="1"/>
    <col min="8" max="8" width="36.7109375" style="0" customWidth="1"/>
    <col min="9" max="9" width="38.7109375" style="0" customWidth="1"/>
    <col min="10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309</v>
      </c>
      <c r="C1" s="259"/>
      <c r="D1" s="79"/>
      <c r="E1" s="79"/>
    </row>
    <row r="2" spans="1:5" ht="45">
      <c r="A2" s="81" t="s">
        <v>173</v>
      </c>
      <c r="B2" s="80" t="s">
        <v>46</v>
      </c>
      <c r="C2" s="81">
        <v>2023</v>
      </c>
      <c r="D2" s="79"/>
      <c r="E2" s="79" t="s">
        <v>418</v>
      </c>
    </row>
    <row r="3" spans="1:5" ht="12.75">
      <c r="A3" s="117" t="s">
        <v>174</v>
      </c>
      <c r="B3" s="82" t="s">
        <v>117</v>
      </c>
      <c r="C3" s="83">
        <v>4989558</v>
      </c>
      <c r="D3" s="85"/>
      <c r="E3" s="85"/>
    </row>
    <row r="4" spans="1:5" ht="12.75">
      <c r="A4" s="117">
        <v>3</v>
      </c>
      <c r="B4" s="82" t="s">
        <v>118</v>
      </c>
      <c r="C4" s="83">
        <v>0</v>
      </c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/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>
        <v>120000</v>
      </c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>
        <v>300000</v>
      </c>
      <c r="D9" s="85"/>
      <c r="E9" s="85"/>
    </row>
    <row r="10" spans="1:5" ht="12.75">
      <c r="A10" s="117">
        <v>10</v>
      </c>
      <c r="B10" s="82" t="s">
        <v>124</v>
      </c>
      <c r="C10" s="83">
        <v>24000</v>
      </c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5433558</v>
      </c>
      <c r="D12" s="91"/>
      <c r="E12" s="91"/>
    </row>
    <row r="13" spans="1:5" ht="26.25">
      <c r="A13" s="117" t="s">
        <v>180</v>
      </c>
      <c r="B13" s="82" t="s">
        <v>127</v>
      </c>
      <c r="C13" s="83">
        <v>0</v>
      </c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5433558</v>
      </c>
      <c r="D15" s="95"/>
      <c r="E15" s="95"/>
      <c r="F15" s="1"/>
    </row>
    <row r="16" spans="1:5" ht="26.25">
      <c r="A16" s="121" t="s">
        <v>183</v>
      </c>
      <c r="B16" s="96" t="s">
        <v>130</v>
      </c>
      <c r="C16" s="128">
        <f>SUM(C15*0.13)</f>
        <v>706362.54</v>
      </c>
      <c r="D16" s="98"/>
      <c r="E16" s="98"/>
    </row>
    <row r="17" spans="1:3" ht="12.75">
      <c r="A17" s="117" t="s">
        <v>184</v>
      </c>
      <c r="B17" s="82" t="s">
        <v>131</v>
      </c>
      <c r="C17" s="99"/>
    </row>
    <row r="18" spans="1:3" ht="12.75">
      <c r="A18" s="117" t="s">
        <v>185</v>
      </c>
      <c r="B18" s="82" t="s">
        <v>132</v>
      </c>
      <c r="C18" s="99"/>
    </row>
    <row r="19" spans="1:3" ht="12.7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5" ht="12.75">
      <c r="A21" s="117" t="s">
        <v>188</v>
      </c>
      <c r="B21" s="82" t="s">
        <v>135</v>
      </c>
      <c r="C21" s="83">
        <v>20000</v>
      </c>
      <c r="D21" s="85"/>
      <c r="E21" s="85"/>
    </row>
    <row r="22" spans="1:6" ht="21.75" customHeight="1">
      <c r="A22" s="117" t="s">
        <v>189</v>
      </c>
      <c r="B22" s="82" t="s">
        <v>136</v>
      </c>
      <c r="C22" s="83">
        <v>50000</v>
      </c>
      <c r="D22" s="85"/>
      <c r="E22" s="85"/>
      <c r="F22" s="151"/>
    </row>
    <row r="23" spans="1:5" ht="12.75">
      <c r="A23" s="118" t="s">
        <v>191</v>
      </c>
      <c r="B23" s="88" t="s">
        <v>137</v>
      </c>
      <c r="C23" s="89">
        <f>SUM(C21:C22)</f>
        <v>70000</v>
      </c>
      <c r="D23" s="85"/>
      <c r="E23" s="85"/>
    </row>
    <row r="24" spans="1:5" ht="12.75">
      <c r="A24" s="117" t="s">
        <v>192</v>
      </c>
      <c r="B24" s="82" t="s">
        <v>138</v>
      </c>
      <c r="C24" s="83">
        <v>150000</v>
      </c>
      <c r="D24" s="85"/>
      <c r="E24" s="85"/>
    </row>
    <row r="25" spans="1:5" ht="12.75">
      <c r="A25" s="117" t="s">
        <v>193</v>
      </c>
      <c r="B25" s="82" t="s">
        <v>139</v>
      </c>
      <c r="C25" s="83">
        <v>30000</v>
      </c>
      <c r="D25" s="85"/>
      <c r="E25" s="85"/>
    </row>
    <row r="26" spans="1:5" ht="12.75">
      <c r="A26" s="118" t="s">
        <v>194</v>
      </c>
      <c r="B26" s="88" t="s">
        <v>140</v>
      </c>
      <c r="C26" s="89">
        <f>C24+C25</f>
        <v>180000</v>
      </c>
      <c r="D26" s="85"/>
      <c r="E26" s="85"/>
    </row>
    <row r="27" spans="1:8" ht="12.75">
      <c r="A27" s="117" t="s">
        <v>195</v>
      </c>
      <c r="B27" s="82" t="s">
        <v>141</v>
      </c>
      <c r="C27" s="83"/>
      <c r="D27" s="85"/>
      <c r="E27" s="85"/>
      <c r="H27" s="85"/>
    </row>
    <row r="28" spans="1:4" ht="12.75">
      <c r="A28" s="117" t="s">
        <v>196</v>
      </c>
      <c r="B28" s="82" t="s">
        <v>142</v>
      </c>
      <c r="C28" s="83"/>
      <c r="D28" s="84"/>
    </row>
    <row r="29" spans="1:5" ht="12.75">
      <c r="A29" s="117" t="s">
        <v>197</v>
      </c>
      <c r="B29" s="82" t="s">
        <v>143</v>
      </c>
      <c r="C29" s="101">
        <v>2100000</v>
      </c>
      <c r="D29" s="85"/>
      <c r="E29" s="85"/>
    </row>
    <row r="30" spans="1:6" ht="12.75">
      <c r="A30" s="117" t="s">
        <v>198</v>
      </c>
      <c r="B30" s="82" t="s">
        <v>144</v>
      </c>
      <c r="C30" s="83">
        <v>15000</v>
      </c>
      <c r="D30" s="85"/>
      <c r="E30" s="85"/>
      <c r="F30" s="4"/>
    </row>
    <row r="31" spans="1:5" ht="12.75">
      <c r="A31" s="119" t="s">
        <v>199</v>
      </c>
      <c r="B31" s="88" t="s">
        <v>145</v>
      </c>
      <c r="C31" s="89">
        <f>C27+C28+C29+C30</f>
        <v>2115000</v>
      </c>
      <c r="D31" s="85"/>
      <c r="E31" s="85"/>
    </row>
    <row r="32" spans="1:5" ht="12.75">
      <c r="A32" s="117" t="s">
        <v>200</v>
      </c>
      <c r="B32" s="82" t="s">
        <v>146</v>
      </c>
      <c r="C32" s="83"/>
      <c r="D32" s="85"/>
      <c r="E32" s="85"/>
    </row>
    <row r="33" spans="1:5" ht="26.25">
      <c r="A33" s="118" t="s">
        <v>201</v>
      </c>
      <c r="B33" s="88" t="s">
        <v>147</v>
      </c>
      <c r="C33" s="89">
        <f>C32</f>
        <v>0</v>
      </c>
      <c r="D33" s="85"/>
      <c r="E33" s="85"/>
    </row>
    <row r="34" spans="1:5" ht="26.25">
      <c r="A34" s="117" t="s">
        <v>202</v>
      </c>
      <c r="B34" s="82" t="s">
        <v>148</v>
      </c>
      <c r="C34" s="83">
        <v>75000</v>
      </c>
      <c r="D34" s="85"/>
      <c r="E34" s="85"/>
    </row>
    <row r="35" spans="1:5" ht="12.75">
      <c r="A35" s="117" t="s">
        <v>203</v>
      </c>
      <c r="B35" s="82" t="s">
        <v>149</v>
      </c>
      <c r="C35" s="101">
        <v>0</v>
      </c>
      <c r="D35" s="85"/>
      <c r="E35" s="85"/>
    </row>
    <row r="36" spans="1:5" ht="26.25">
      <c r="A36" s="118" t="s">
        <v>204</v>
      </c>
      <c r="B36" s="102" t="s">
        <v>150</v>
      </c>
      <c r="C36" s="103">
        <f>C34+C35</f>
        <v>75000</v>
      </c>
      <c r="D36" s="85"/>
      <c r="E36" s="85"/>
    </row>
    <row r="37" spans="1:5" ht="14.25">
      <c r="A37" s="121" t="s">
        <v>205</v>
      </c>
      <c r="B37" s="96" t="s">
        <v>151</v>
      </c>
      <c r="C37" s="105">
        <f>C23+C26+C31+C33+C36</f>
        <v>2440000</v>
      </c>
      <c r="D37" s="85"/>
      <c r="E37" s="85"/>
    </row>
    <row r="38" spans="1:5" ht="12.75">
      <c r="A38" s="117" t="s">
        <v>206</v>
      </c>
      <c r="B38" s="82" t="s">
        <v>152</v>
      </c>
      <c r="C38" s="83">
        <v>0</v>
      </c>
      <c r="D38" s="84"/>
      <c r="E38" s="85"/>
    </row>
    <row r="39" spans="1:5" ht="12.75">
      <c r="A39" s="117"/>
      <c r="B39" s="107" t="s">
        <v>153</v>
      </c>
      <c r="C39" s="108"/>
      <c r="D39" s="85"/>
      <c r="E39" s="85"/>
    </row>
    <row r="40" spans="1:5" ht="12.75">
      <c r="A40" s="117" t="s">
        <v>207</v>
      </c>
      <c r="B40" s="82" t="s">
        <v>154</v>
      </c>
      <c r="C40" s="83"/>
      <c r="D40" s="84"/>
      <c r="E40" s="85"/>
    </row>
    <row r="41" spans="1:5" ht="26.25">
      <c r="A41" s="117" t="s">
        <v>208</v>
      </c>
      <c r="B41" s="82" t="s">
        <v>155</v>
      </c>
      <c r="C41" s="99">
        <v>0</v>
      </c>
      <c r="D41" s="84"/>
      <c r="E41" s="85"/>
    </row>
    <row r="42" spans="1:5" ht="14.25">
      <c r="A42" s="121" t="s">
        <v>209</v>
      </c>
      <c r="B42" s="96" t="s">
        <v>156</v>
      </c>
      <c r="C42" s="105">
        <f>C40+C38+C41</f>
        <v>0</v>
      </c>
      <c r="D42" s="85"/>
      <c r="E42" s="85"/>
    </row>
    <row r="43" spans="1:5" ht="12.75">
      <c r="A43" s="117" t="s">
        <v>210</v>
      </c>
      <c r="B43" s="82" t="s">
        <v>157</v>
      </c>
      <c r="C43" s="83"/>
      <c r="D43" s="84"/>
      <c r="E43" s="85"/>
    </row>
    <row r="44" spans="1:5" ht="12.75">
      <c r="A44" s="117" t="s">
        <v>211</v>
      </c>
      <c r="B44" s="82" t="s">
        <v>158</v>
      </c>
      <c r="C44" s="83"/>
      <c r="D44" s="85"/>
      <c r="E44" s="85"/>
    </row>
    <row r="45" spans="1:5" ht="26.25">
      <c r="A45" s="117" t="s">
        <v>212</v>
      </c>
      <c r="B45" s="82" t="s">
        <v>159</v>
      </c>
      <c r="C45" s="99"/>
      <c r="D45" s="85"/>
      <c r="E45" s="85"/>
    </row>
    <row r="46" spans="1:5" ht="14.25">
      <c r="A46" s="122" t="s">
        <v>213</v>
      </c>
      <c r="B46" s="110" t="s">
        <v>160</v>
      </c>
      <c r="C46" s="111">
        <f>SUM(C43:C45)</f>
        <v>0</v>
      </c>
      <c r="D46" s="113"/>
      <c r="E46" s="113"/>
    </row>
    <row r="47" spans="1:5" ht="26.25">
      <c r="A47" s="123" t="s">
        <v>214</v>
      </c>
      <c r="B47" s="114" t="s">
        <v>161</v>
      </c>
      <c r="C47" s="115">
        <f>C15+C16+C37+C42+C46</f>
        <v>8579920.54</v>
      </c>
      <c r="D47" s="113"/>
      <c r="E47" s="113"/>
    </row>
    <row r="48" spans="1:3" ht="26.25">
      <c r="A48" s="117" t="s">
        <v>213</v>
      </c>
      <c r="B48" s="82" t="s">
        <v>215</v>
      </c>
      <c r="C48" s="99"/>
    </row>
    <row r="49" spans="1:3" ht="26.25">
      <c r="A49" s="117" t="s">
        <v>216</v>
      </c>
      <c r="B49" s="82" t="s">
        <v>217</v>
      </c>
      <c r="C49" s="99"/>
    </row>
    <row r="50" spans="1:3" ht="26.25">
      <c r="A50" s="122" t="s">
        <v>218</v>
      </c>
      <c r="B50" s="110" t="s">
        <v>219</v>
      </c>
      <c r="C50" s="124"/>
    </row>
    <row r="51" spans="1:3" ht="26.25">
      <c r="A51" s="123" t="s">
        <v>220</v>
      </c>
      <c r="B51" s="114" t="s">
        <v>221</v>
      </c>
      <c r="C51" s="125"/>
    </row>
    <row r="52" spans="1:3" ht="12.75">
      <c r="A52" s="117" t="s">
        <v>222</v>
      </c>
      <c r="B52" s="82" t="s">
        <v>223</v>
      </c>
      <c r="C52" s="99"/>
    </row>
    <row r="53" spans="1:3" ht="12.75">
      <c r="A53" s="117" t="s">
        <v>224</v>
      </c>
      <c r="B53" s="82" t="s">
        <v>225</v>
      </c>
      <c r="C53" s="99"/>
    </row>
    <row r="54" spans="1:3" ht="12.75">
      <c r="A54" s="117" t="s">
        <v>180</v>
      </c>
      <c r="B54" s="82" t="s">
        <v>226</v>
      </c>
      <c r="C54" s="99"/>
    </row>
    <row r="55" spans="1:3" ht="12.75">
      <c r="A55" s="117" t="s">
        <v>227</v>
      </c>
      <c r="B55" s="82" t="s">
        <v>228</v>
      </c>
      <c r="C55" s="99"/>
    </row>
    <row r="56" spans="1:3" ht="12.75">
      <c r="A56" s="122" t="s">
        <v>191</v>
      </c>
      <c r="B56" s="110" t="s">
        <v>229</v>
      </c>
      <c r="C56" s="124"/>
    </row>
    <row r="59" ht="14.25">
      <c r="D59" s="12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0"/>
  <sheetViews>
    <sheetView zoomScalePageLayoutView="0" workbookViewId="0" topLeftCell="A18">
      <selection activeCell="C36" sqref="C36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10.140625" style="0" customWidth="1"/>
    <col min="7" max="7" width="9.140625" style="0" customWidth="1"/>
    <col min="8" max="8" width="36.7109375" style="0" customWidth="1"/>
    <col min="9" max="9" width="38.7109375" style="0" customWidth="1"/>
    <col min="10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310</v>
      </c>
      <c r="C1" s="259"/>
      <c r="D1" s="79"/>
      <c r="E1" s="79"/>
    </row>
    <row r="2" spans="1:5" ht="15">
      <c r="A2" s="81" t="s">
        <v>173</v>
      </c>
      <c r="B2" s="80" t="s">
        <v>46</v>
      </c>
      <c r="C2" s="81">
        <v>2023</v>
      </c>
      <c r="D2" s="79"/>
      <c r="E2" s="79"/>
    </row>
    <row r="3" spans="1:5" ht="12.75">
      <c r="A3" s="117" t="s">
        <v>174</v>
      </c>
      <c r="B3" s="82" t="s">
        <v>117</v>
      </c>
      <c r="C3" s="83"/>
      <c r="D3" s="85"/>
      <c r="E3" s="85"/>
    </row>
    <row r="4" spans="1:5" ht="12.75">
      <c r="A4" s="117">
        <v>3</v>
      </c>
      <c r="B4" s="82" t="s">
        <v>118</v>
      </c>
      <c r="C4" s="83"/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/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/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/>
      <c r="D9" s="85"/>
      <c r="E9" s="85"/>
    </row>
    <row r="10" spans="1:5" ht="12.75">
      <c r="A10" s="117">
        <v>10</v>
      </c>
      <c r="B10" s="82" t="s">
        <v>124</v>
      </c>
      <c r="C10" s="83"/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0</v>
      </c>
      <c r="D12" s="91"/>
      <c r="E12" s="91"/>
    </row>
    <row r="13" spans="1:5" ht="26.25">
      <c r="A13" s="117" t="s">
        <v>180</v>
      </c>
      <c r="B13" s="82" t="s">
        <v>127</v>
      </c>
      <c r="C13" s="83">
        <v>0</v>
      </c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0</v>
      </c>
      <c r="D15" s="95"/>
      <c r="E15" s="95"/>
      <c r="F15" s="1"/>
    </row>
    <row r="16" spans="1:5" ht="26.25">
      <c r="A16" s="121" t="s">
        <v>183</v>
      </c>
      <c r="B16" s="96" t="s">
        <v>130</v>
      </c>
      <c r="C16" s="128">
        <f>SUM(C15*0.13)</f>
        <v>0</v>
      </c>
      <c r="D16" s="98"/>
      <c r="E16" s="98"/>
    </row>
    <row r="17" spans="1:3" ht="12.75">
      <c r="A17" s="117" t="s">
        <v>184</v>
      </c>
      <c r="B17" s="82" t="s">
        <v>131</v>
      </c>
      <c r="C17" s="99"/>
    </row>
    <row r="18" spans="1:3" ht="12.75">
      <c r="A18" s="117" t="s">
        <v>185</v>
      </c>
      <c r="B18" s="82" t="s">
        <v>132</v>
      </c>
      <c r="C18" s="99"/>
    </row>
    <row r="19" spans="1:3" ht="12.7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5" ht="12.75">
      <c r="A21" s="117" t="s">
        <v>188</v>
      </c>
      <c r="B21" s="82" t="s">
        <v>135</v>
      </c>
      <c r="C21" s="83"/>
      <c r="D21" s="85"/>
      <c r="E21" s="85"/>
    </row>
    <row r="22" spans="1:5" ht="12.75">
      <c r="A22" s="117" t="s">
        <v>189</v>
      </c>
      <c r="B22" s="82" t="s">
        <v>136</v>
      </c>
      <c r="C22" s="83"/>
      <c r="D22" s="85"/>
      <c r="E22" s="85"/>
    </row>
    <row r="23" spans="1:5" ht="12.75">
      <c r="A23" s="118" t="s">
        <v>191</v>
      </c>
      <c r="B23" s="88" t="s">
        <v>137</v>
      </c>
      <c r="C23" s="89">
        <f>SUM(C21:C22)</f>
        <v>0</v>
      </c>
      <c r="D23" s="85"/>
      <c r="E23" s="85"/>
    </row>
    <row r="24" spans="1:5" ht="12.75">
      <c r="A24" s="117" t="s">
        <v>192</v>
      </c>
      <c r="B24" s="82" t="s">
        <v>138</v>
      </c>
      <c r="C24" s="83"/>
      <c r="D24" s="85"/>
      <c r="E24" s="85"/>
    </row>
    <row r="25" spans="1:5" ht="12.75">
      <c r="A25" s="117" t="s">
        <v>193</v>
      </c>
      <c r="B25" s="82" t="s">
        <v>139</v>
      </c>
      <c r="C25" s="83"/>
      <c r="D25" s="85"/>
      <c r="E25" s="85"/>
    </row>
    <row r="26" spans="1:5" ht="12.75">
      <c r="A26" s="118" t="s">
        <v>194</v>
      </c>
      <c r="B26" s="88" t="s">
        <v>140</v>
      </c>
      <c r="C26" s="89">
        <f>C24+C25</f>
        <v>0</v>
      </c>
      <c r="D26" s="85"/>
      <c r="E26" s="85"/>
    </row>
    <row r="27" spans="1:8" ht="12.75">
      <c r="A27" s="117" t="s">
        <v>195</v>
      </c>
      <c r="B27" s="82" t="s">
        <v>141</v>
      </c>
      <c r="C27" s="83"/>
      <c r="D27" s="85"/>
      <c r="E27" s="85"/>
      <c r="H27" s="85"/>
    </row>
    <row r="28" spans="1:8" ht="12.75">
      <c r="A28" s="117">
        <v>37</v>
      </c>
      <c r="B28" s="82" t="s">
        <v>264</v>
      </c>
      <c r="C28" s="83">
        <v>86100000</v>
      </c>
      <c r="D28" s="85"/>
      <c r="E28" s="85"/>
      <c r="H28" s="85"/>
    </row>
    <row r="29" spans="1:4" ht="12.75">
      <c r="A29" s="117" t="s">
        <v>196</v>
      </c>
      <c r="B29" s="82" t="s">
        <v>142</v>
      </c>
      <c r="C29" s="83"/>
      <c r="D29" s="84"/>
    </row>
    <row r="30" spans="1:5" ht="12.75">
      <c r="A30" s="117" t="s">
        <v>197</v>
      </c>
      <c r="B30" s="82" t="s">
        <v>143</v>
      </c>
      <c r="C30" s="101"/>
      <c r="D30" s="85"/>
      <c r="E30" s="85"/>
    </row>
    <row r="31" spans="1:5" ht="12.75">
      <c r="A31" s="117" t="s">
        <v>198</v>
      </c>
      <c r="B31" s="82" t="s">
        <v>144</v>
      </c>
      <c r="C31" s="83"/>
      <c r="D31" s="85"/>
      <c r="E31" s="85"/>
    </row>
    <row r="32" spans="1:5" ht="12.75">
      <c r="A32" s="119" t="s">
        <v>199</v>
      </c>
      <c r="B32" s="88" t="s">
        <v>145</v>
      </c>
      <c r="C32" s="89">
        <f>SUM(C27:C31)</f>
        <v>86100000</v>
      </c>
      <c r="D32" s="85"/>
      <c r="E32" s="85"/>
    </row>
    <row r="33" spans="1:5" ht="12.75">
      <c r="A33" s="117" t="s">
        <v>200</v>
      </c>
      <c r="B33" s="82" t="s">
        <v>146</v>
      </c>
      <c r="C33" s="83"/>
      <c r="D33" s="85"/>
      <c r="E33" s="85"/>
    </row>
    <row r="34" spans="1:5" ht="26.25">
      <c r="A34" s="118" t="s">
        <v>201</v>
      </c>
      <c r="B34" s="88" t="s">
        <v>147</v>
      </c>
      <c r="C34" s="89">
        <f>C33</f>
        <v>0</v>
      </c>
      <c r="D34" s="85"/>
      <c r="E34" s="85"/>
    </row>
    <row r="35" spans="1:5" ht="26.25">
      <c r="A35" s="117" t="s">
        <v>202</v>
      </c>
      <c r="B35" s="82" t="s">
        <v>148</v>
      </c>
      <c r="C35" s="83">
        <v>23247000</v>
      </c>
      <c r="D35" s="85"/>
      <c r="E35" s="85"/>
    </row>
    <row r="36" spans="1:5" ht="12.75">
      <c r="A36" s="117" t="s">
        <v>203</v>
      </c>
      <c r="B36" s="82" t="s">
        <v>149</v>
      </c>
      <c r="C36" s="101">
        <v>0</v>
      </c>
      <c r="D36" s="85"/>
      <c r="E36" s="85"/>
    </row>
    <row r="37" spans="1:5" ht="26.25">
      <c r="A37" s="118" t="s">
        <v>204</v>
      </c>
      <c r="B37" s="102" t="s">
        <v>150</v>
      </c>
      <c r="C37" s="103">
        <f>C35+C36</f>
        <v>23247000</v>
      </c>
      <c r="D37" s="85"/>
      <c r="E37" s="85"/>
    </row>
    <row r="38" spans="1:5" ht="14.25">
      <c r="A38" s="121" t="s">
        <v>205</v>
      </c>
      <c r="B38" s="96" t="s">
        <v>151</v>
      </c>
      <c r="C38" s="105">
        <f>C23+C26+C32+C34+C37</f>
        <v>109347000</v>
      </c>
      <c r="D38" s="85"/>
      <c r="E38" s="85"/>
    </row>
    <row r="39" spans="1:5" ht="12.75">
      <c r="A39" s="117" t="s">
        <v>206</v>
      </c>
      <c r="B39" s="82" t="s">
        <v>152</v>
      </c>
      <c r="C39" s="83"/>
      <c r="D39" s="84"/>
      <c r="E39" s="85"/>
    </row>
    <row r="40" spans="1:5" ht="12.75">
      <c r="A40" s="117"/>
      <c r="B40" s="107" t="s">
        <v>153</v>
      </c>
      <c r="C40" s="108"/>
      <c r="D40" s="85"/>
      <c r="E40" s="85"/>
    </row>
    <row r="41" spans="1:5" ht="12.75">
      <c r="A41" s="117" t="s">
        <v>207</v>
      </c>
      <c r="B41" s="82" t="s">
        <v>154</v>
      </c>
      <c r="C41" s="83"/>
      <c r="D41" s="84"/>
      <c r="E41" s="85"/>
    </row>
    <row r="42" spans="1:5" ht="26.25">
      <c r="A42" s="117" t="s">
        <v>208</v>
      </c>
      <c r="B42" s="82" t="s">
        <v>155</v>
      </c>
      <c r="C42" s="99"/>
      <c r="D42" s="84"/>
      <c r="E42" s="85"/>
    </row>
    <row r="43" spans="1:5" ht="14.25">
      <c r="A43" s="121" t="s">
        <v>209</v>
      </c>
      <c r="B43" s="96" t="s">
        <v>156</v>
      </c>
      <c r="C43" s="105">
        <f>C41+C39+C42</f>
        <v>0</v>
      </c>
      <c r="D43" s="85"/>
      <c r="E43" s="85"/>
    </row>
    <row r="44" spans="1:5" ht="12.75">
      <c r="A44" s="117" t="s">
        <v>210</v>
      </c>
      <c r="B44" s="82" t="s">
        <v>157</v>
      </c>
      <c r="C44" s="83"/>
      <c r="D44" s="84"/>
      <c r="E44" s="85"/>
    </row>
    <row r="45" spans="1:5" ht="12.75">
      <c r="A45" s="117" t="s">
        <v>211</v>
      </c>
      <c r="B45" s="82" t="s">
        <v>158</v>
      </c>
      <c r="C45" s="83"/>
      <c r="D45" s="85"/>
      <c r="E45" s="85"/>
    </row>
    <row r="46" spans="1:5" ht="26.25">
      <c r="A46" s="117" t="s">
        <v>212</v>
      </c>
      <c r="B46" s="82" t="s">
        <v>159</v>
      </c>
      <c r="C46" s="99"/>
      <c r="D46" s="85"/>
      <c r="E46" s="85"/>
    </row>
    <row r="47" spans="1:5" ht="14.25">
      <c r="A47" s="122" t="s">
        <v>213</v>
      </c>
      <c r="B47" s="110" t="s">
        <v>160</v>
      </c>
      <c r="C47" s="111">
        <f>SUM(C44:C46)</f>
        <v>0</v>
      </c>
      <c r="D47" s="113"/>
      <c r="E47" s="113"/>
    </row>
    <row r="48" spans="1:5" ht="26.25">
      <c r="A48" s="123" t="s">
        <v>214</v>
      </c>
      <c r="B48" s="114" t="s">
        <v>161</v>
      </c>
      <c r="C48" s="115">
        <f>C15+C16+C38+C43+C47</f>
        <v>109347000</v>
      </c>
      <c r="D48" s="113"/>
      <c r="E48" s="113"/>
    </row>
    <row r="49" spans="1:3" ht="26.25">
      <c r="A49" s="117" t="s">
        <v>213</v>
      </c>
      <c r="B49" s="82" t="s">
        <v>215</v>
      </c>
      <c r="C49" s="99"/>
    </row>
    <row r="50" spans="1:3" ht="26.25">
      <c r="A50" s="117" t="s">
        <v>216</v>
      </c>
      <c r="B50" s="82" t="s">
        <v>217</v>
      </c>
      <c r="C50" s="99"/>
    </row>
    <row r="51" spans="1:3" ht="26.25">
      <c r="A51" s="122" t="s">
        <v>218</v>
      </c>
      <c r="B51" s="110" t="s">
        <v>219</v>
      </c>
      <c r="C51" s="124"/>
    </row>
    <row r="52" spans="1:3" ht="26.25">
      <c r="A52" s="123" t="s">
        <v>220</v>
      </c>
      <c r="B52" s="114" t="s">
        <v>221</v>
      </c>
      <c r="C52" s="125"/>
    </row>
    <row r="53" spans="1:3" ht="12.75">
      <c r="A53" s="117" t="s">
        <v>222</v>
      </c>
      <c r="B53" s="82" t="s">
        <v>223</v>
      </c>
      <c r="C53" s="99"/>
    </row>
    <row r="54" spans="1:3" ht="12.75">
      <c r="A54" s="117" t="s">
        <v>224</v>
      </c>
      <c r="B54" s="82" t="s">
        <v>225</v>
      </c>
      <c r="C54" s="99"/>
    </row>
    <row r="55" spans="1:3" ht="12.75">
      <c r="A55" s="117" t="s">
        <v>180</v>
      </c>
      <c r="B55" s="82" t="s">
        <v>226</v>
      </c>
      <c r="C55" s="99"/>
    </row>
    <row r="56" spans="1:3" ht="12.75">
      <c r="A56" s="117" t="s">
        <v>227</v>
      </c>
      <c r="B56" s="82" t="s">
        <v>228</v>
      </c>
      <c r="C56" s="99"/>
    </row>
    <row r="57" spans="1:3" ht="12.75">
      <c r="A57" s="122" t="s">
        <v>191</v>
      </c>
      <c r="B57" s="110" t="s">
        <v>229</v>
      </c>
      <c r="C57" s="124"/>
    </row>
    <row r="60" ht="14.25">
      <c r="D60" s="12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61"/>
  <sheetViews>
    <sheetView zoomScalePageLayoutView="0" workbookViewId="0" topLeftCell="A37">
      <selection activeCell="C50" sqref="C50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10.140625" style="0" customWidth="1"/>
    <col min="7" max="7" width="9.140625" style="0" customWidth="1"/>
    <col min="8" max="8" width="36.7109375" style="0" customWidth="1"/>
    <col min="9" max="9" width="38.7109375" style="0" customWidth="1"/>
    <col min="10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311</v>
      </c>
      <c r="C1" s="259"/>
      <c r="D1" s="79"/>
      <c r="E1" s="79"/>
    </row>
    <row r="2" spans="1:5" ht="15">
      <c r="A2" s="81" t="s">
        <v>173</v>
      </c>
      <c r="B2" s="80" t="s">
        <v>46</v>
      </c>
      <c r="C2" s="81">
        <v>2023</v>
      </c>
      <c r="D2" s="79"/>
      <c r="E2" s="79"/>
    </row>
    <row r="3" spans="1:5" ht="12.75">
      <c r="A3" s="117" t="s">
        <v>174</v>
      </c>
      <c r="B3" s="82" t="s">
        <v>117</v>
      </c>
      <c r="C3" s="83"/>
      <c r="D3" s="85"/>
      <c r="E3" s="85"/>
    </row>
    <row r="4" spans="1:5" ht="12.75">
      <c r="A4" s="117">
        <v>3</v>
      </c>
      <c r="B4" s="82" t="s">
        <v>118</v>
      </c>
      <c r="C4" s="83"/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/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/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/>
      <c r="D9" s="85"/>
      <c r="E9" s="85"/>
    </row>
    <row r="10" spans="1:5" ht="12.75">
      <c r="A10" s="117">
        <v>10</v>
      </c>
      <c r="B10" s="82" t="s">
        <v>124</v>
      </c>
      <c r="C10" s="83"/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0</v>
      </c>
      <c r="D12" s="91"/>
      <c r="E12" s="91"/>
    </row>
    <row r="13" spans="1:5" ht="26.25">
      <c r="A13" s="117" t="s">
        <v>180</v>
      </c>
      <c r="B13" s="82" t="s">
        <v>127</v>
      </c>
      <c r="C13" s="83">
        <v>0</v>
      </c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0</v>
      </c>
      <c r="D15" s="95"/>
      <c r="E15" s="95"/>
      <c r="F15" s="1"/>
    </row>
    <row r="16" spans="1:5" ht="26.25">
      <c r="A16" s="121" t="s">
        <v>183</v>
      </c>
      <c r="B16" s="96" t="s">
        <v>130</v>
      </c>
      <c r="C16" s="128">
        <f>SUM(C15*0.13)</f>
        <v>0</v>
      </c>
      <c r="D16" s="98"/>
      <c r="E16" s="98"/>
    </row>
    <row r="17" spans="1:3" ht="12.75">
      <c r="A17" s="117" t="s">
        <v>184</v>
      </c>
      <c r="B17" s="82" t="s">
        <v>131</v>
      </c>
      <c r="C17" s="99"/>
    </row>
    <row r="18" spans="1:3" ht="12.75">
      <c r="A18" s="117" t="s">
        <v>185</v>
      </c>
      <c r="B18" s="82" t="s">
        <v>132</v>
      </c>
      <c r="C18" s="99"/>
    </row>
    <row r="19" spans="1:3" ht="12.7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5" ht="12.75">
      <c r="A21" s="117" t="s">
        <v>188</v>
      </c>
      <c r="B21" s="82" t="s">
        <v>135</v>
      </c>
      <c r="C21" s="83"/>
      <c r="D21" s="85"/>
      <c r="E21" s="85"/>
    </row>
    <row r="22" spans="1:5" ht="12.75">
      <c r="A22" s="117" t="s">
        <v>189</v>
      </c>
      <c r="B22" s="82" t="s">
        <v>136</v>
      </c>
      <c r="C22" s="83"/>
      <c r="D22" s="85"/>
      <c r="E22" s="85"/>
    </row>
    <row r="23" spans="1:5" ht="12.75">
      <c r="A23" s="118" t="s">
        <v>191</v>
      </c>
      <c r="B23" s="88" t="s">
        <v>137</v>
      </c>
      <c r="C23" s="89">
        <f>SUM(C21:C22)</f>
        <v>0</v>
      </c>
      <c r="D23" s="85"/>
      <c r="E23" s="85"/>
    </row>
    <row r="24" spans="1:5" ht="12.75">
      <c r="A24" s="117" t="s">
        <v>192</v>
      </c>
      <c r="B24" s="82" t="s">
        <v>138</v>
      </c>
      <c r="C24" s="83"/>
      <c r="D24" s="85"/>
      <c r="E24" s="85"/>
    </row>
    <row r="25" spans="1:5" ht="12.75">
      <c r="A25" s="117" t="s">
        <v>193</v>
      </c>
      <c r="B25" s="82" t="s">
        <v>139</v>
      </c>
      <c r="C25" s="83"/>
      <c r="D25" s="85"/>
      <c r="E25" s="85"/>
    </row>
    <row r="26" spans="1:5" ht="12.75">
      <c r="A26" s="118" t="s">
        <v>194</v>
      </c>
      <c r="B26" s="88" t="s">
        <v>140</v>
      </c>
      <c r="C26" s="89">
        <f>C24+C25</f>
        <v>0</v>
      </c>
      <c r="D26" s="85"/>
      <c r="E26" s="85"/>
    </row>
    <row r="27" spans="1:8" ht="12.75">
      <c r="A27" s="117" t="s">
        <v>195</v>
      </c>
      <c r="B27" s="82" t="s">
        <v>141</v>
      </c>
      <c r="C27" s="83"/>
      <c r="D27" s="85"/>
      <c r="E27" s="85"/>
      <c r="H27" s="85"/>
    </row>
    <row r="28" spans="1:8" ht="12.75">
      <c r="A28" s="117">
        <v>37</v>
      </c>
      <c r="B28" s="82" t="s">
        <v>264</v>
      </c>
      <c r="C28" s="83"/>
      <c r="D28" s="85"/>
      <c r="E28" s="85"/>
      <c r="H28" s="85"/>
    </row>
    <row r="29" spans="1:4" ht="12.75">
      <c r="A29" s="117" t="s">
        <v>196</v>
      </c>
      <c r="B29" s="82" t="s">
        <v>142</v>
      </c>
      <c r="C29" s="83"/>
      <c r="D29" s="84"/>
    </row>
    <row r="30" spans="1:5" ht="12.75">
      <c r="A30" s="117" t="s">
        <v>197</v>
      </c>
      <c r="B30" s="82" t="s">
        <v>143</v>
      </c>
      <c r="C30" s="101"/>
      <c r="D30" s="85"/>
      <c r="E30" s="85"/>
    </row>
    <row r="31" spans="1:5" ht="12.75">
      <c r="A31" s="117" t="s">
        <v>198</v>
      </c>
      <c r="B31" s="82" t="s">
        <v>144</v>
      </c>
      <c r="C31" s="83"/>
      <c r="D31" s="85"/>
      <c r="E31" s="85"/>
    </row>
    <row r="32" spans="1:5" ht="12.75">
      <c r="A32" s="119" t="s">
        <v>199</v>
      </c>
      <c r="B32" s="88" t="s">
        <v>145</v>
      </c>
      <c r="C32" s="89">
        <f>SUM(C27:C31)</f>
        <v>0</v>
      </c>
      <c r="D32" s="85"/>
      <c r="E32" s="85"/>
    </row>
    <row r="33" spans="1:5" ht="12.75">
      <c r="A33" s="117" t="s">
        <v>200</v>
      </c>
      <c r="B33" s="82" t="s">
        <v>146</v>
      </c>
      <c r="C33" s="83"/>
      <c r="D33" s="85"/>
      <c r="E33" s="85"/>
    </row>
    <row r="34" spans="1:5" ht="26.25">
      <c r="A34" s="118" t="s">
        <v>201</v>
      </c>
      <c r="B34" s="88" t="s">
        <v>147</v>
      </c>
      <c r="C34" s="89">
        <f>C33</f>
        <v>0</v>
      </c>
      <c r="D34" s="85"/>
      <c r="E34" s="85"/>
    </row>
    <row r="35" spans="1:5" ht="26.25">
      <c r="A35" s="117" t="s">
        <v>202</v>
      </c>
      <c r="B35" s="82" t="s">
        <v>148</v>
      </c>
      <c r="C35" s="83"/>
      <c r="D35" s="85"/>
      <c r="E35" s="85"/>
    </row>
    <row r="36" spans="1:5" ht="12.75">
      <c r="A36" s="117" t="s">
        <v>203</v>
      </c>
      <c r="B36" s="82" t="s">
        <v>149</v>
      </c>
      <c r="C36" s="101">
        <v>0</v>
      </c>
      <c r="D36" s="85"/>
      <c r="E36" s="85"/>
    </row>
    <row r="37" spans="1:5" ht="26.25">
      <c r="A37" s="118" t="s">
        <v>204</v>
      </c>
      <c r="B37" s="102" t="s">
        <v>150</v>
      </c>
      <c r="C37" s="103">
        <f>C35+C36</f>
        <v>0</v>
      </c>
      <c r="D37" s="85"/>
      <c r="E37" s="85"/>
    </row>
    <row r="38" spans="1:5" ht="14.25">
      <c r="A38" s="121" t="s">
        <v>205</v>
      </c>
      <c r="B38" s="96" t="s">
        <v>151</v>
      </c>
      <c r="C38" s="105">
        <f>C23+C26+C32+C34+C37</f>
        <v>0</v>
      </c>
      <c r="D38" s="85"/>
      <c r="E38" s="85"/>
    </row>
    <row r="39" spans="1:5" ht="14.25">
      <c r="A39" s="121" t="s">
        <v>265</v>
      </c>
      <c r="B39" s="96" t="s">
        <v>266</v>
      </c>
      <c r="C39" s="105">
        <v>4000000</v>
      </c>
      <c r="D39" s="85"/>
      <c r="E39" s="85"/>
    </row>
    <row r="40" spans="1:5" ht="12.75">
      <c r="A40" s="117" t="s">
        <v>206</v>
      </c>
      <c r="B40" s="82" t="s">
        <v>152</v>
      </c>
      <c r="C40" s="83"/>
      <c r="D40" s="84"/>
      <c r="E40" s="85"/>
    </row>
    <row r="41" spans="1:5" ht="12.75">
      <c r="A41" s="117"/>
      <c r="B41" s="107" t="s">
        <v>153</v>
      </c>
      <c r="C41" s="108"/>
      <c r="D41" s="85"/>
      <c r="E41" s="85"/>
    </row>
    <row r="42" spans="1:5" ht="12.75">
      <c r="A42" s="117" t="s">
        <v>207</v>
      </c>
      <c r="B42" s="82" t="s">
        <v>154</v>
      </c>
      <c r="C42" s="83"/>
      <c r="D42" s="84"/>
      <c r="E42" s="85"/>
    </row>
    <row r="43" spans="1:5" ht="26.25">
      <c r="A43" s="117" t="s">
        <v>208</v>
      </c>
      <c r="B43" s="82" t="s">
        <v>155</v>
      </c>
      <c r="C43" s="99"/>
      <c r="D43" s="84"/>
      <c r="E43" s="85"/>
    </row>
    <row r="44" spans="1:5" ht="14.25">
      <c r="A44" s="121" t="s">
        <v>209</v>
      </c>
      <c r="B44" s="96" t="s">
        <v>156</v>
      </c>
      <c r="C44" s="105">
        <f>C42+C40+C43</f>
        <v>0</v>
      </c>
      <c r="D44" s="85"/>
      <c r="E44" s="85"/>
    </row>
    <row r="45" spans="1:5" ht="12.75">
      <c r="A45" s="117" t="s">
        <v>210</v>
      </c>
      <c r="B45" s="82" t="s">
        <v>157</v>
      </c>
      <c r="C45" s="83"/>
      <c r="D45" s="84"/>
      <c r="E45" s="85"/>
    </row>
    <row r="46" spans="1:5" ht="12.75">
      <c r="A46" s="117" t="s">
        <v>211</v>
      </c>
      <c r="B46" s="82" t="s">
        <v>158</v>
      </c>
      <c r="C46" s="83"/>
      <c r="D46" s="85"/>
      <c r="E46" s="85"/>
    </row>
    <row r="47" spans="1:5" ht="26.25">
      <c r="A47" s="117" t="s">
        <v>212</v>
      </c>
      <c r="B47" s="82" t="s">
        <v>159</v>
      </c>
      <c r="C47" s="99"/>
      <c r="D47" s="85"/>
      <c r="E47" s="85"/>
    </row>
    <row r="48" spans="1:5" ht="14.25">
      <c r="A48" s="122" t="s">
        <v>213</v>
      </c>
      <c r="B48" s="110" t="s">
        <v>160</v>
      </c>
      <c r="C48" s="111">
        <f>SUM(C45:C47)</f>
        <v>0</v>
      </c>
      <c r="D48" s="113"/>
      <c r="E48" s="113"/>
    </row>
    <row r="49" spans="1:5" ht="26.25">
      <c r="A49" s="123" t="s">
        <v>214</v>
      </c>
      <c r="B49" s="114" t="s">
        <v>161</v>
      </c>
      <c r="C49" s="115">
        <f>SUM(C15+C16+C38+C39+C44+C48)</f>
        <v>4000000</v>
      </c>
      <c r="D49" s="113"/>
      <c r="E49" s="113"/>
    </row>
    <row r="50" spans="1:3" ht="26.25">
      <c r="A50" s="117" t="s">
        <v>213</v>
      </c>
      <c r="B50" s="82" t="s">
        <v>215</v>
      </c>
      <c r="C50" s="99"/>
    </row>
    <row r="51" spans="1:3" ht="26.25">
      <c r="A51" s="117" t="s">
        <v>216</v>
      </c>
      <c r="B51" s="82" t="s">
        <v>217</v>
      </c>
      <c r="C51" s="99"/>
    </row>
    <row r="52" spans="1:3" ht="26.25">
      <c r="A52" s="122" t="s">
        <v>218</v>
      </c>
      <c r="B52" s="110" t="s">
        <v>219</v>
      </c>
      <c r="C52" s="124"/>
    </row>
    <row r="53" spans="1:3" ht="26.25">
      <c r="A53" s="123" t="s">
        <v>220</v>
      </c>
      <c r="B53" s="114" t="s">
        <v>221</v>
      </c>
      <c r="C53" s="125"/>
    </row>
    <row r="54" spans="1:3" ht="12.75">
      <c r="A54" s="117" t="s">
        <v>222</v>
      </c>
      <c r="B54" s="82" t="s">
        <v>223</v>
      </c>
      <c r="C54" s="99"/>
    </row>
    <row r="55" spans="1:3" ht="12.75">
      <c r="A55" s="117" t="s">
        <v>224</v>
      </c>
      <c r="B55" s="82" t="s">
        <v>225</v>
      </c>
      <c r="C55" s="99"/>
    </row>
    <row r="56" spans="1:3" ht="12.75">
      <c r="A56" s="117" t="s">
        <v>180</v>
      </c>
      <c r="B56" s="82" t="s">
        <v>226</v>
      </c>
      <c r="C56" s="99"/>
    </row>
    <row r="57" spans="1:3" ht="12.75">
      <c r="A57" s="117" t="s">
        <v>227</v>
      </c>
      <c r="B57" s="82" t="s">
        <v>228</v>
      </c>
      <c r="C57" s="99"/>
    </row>
    <row r="58" spans="1:3" ht="12.75">
      <c r="A58" s="122" t="s">
        <v>191</v>
      </c>
      <c r="B58" s="110" t="s">
        <v>229</v>
      </c>
      <c r="C58" s="124"/>
    </row>
    <row r="61" ht="14.25">
      <c r="D61" s="12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zoomScalePageLayoutView="0" workbookViewId="0" topLeftCell="B34">
      <selection activeCell="D62" sqref="D62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4" width="14.8515625" style="100" customWidth="1"/>
    <col min="5" max="6" width="14.8515625" style="0" customWidth="1"/>
    <col min="7" max="7" width="10.140625" style="0" customWidth="1"/>
    <col min="8" max="8" width="9.140625" style="0" customWidth="1"/>
    <col min="9" max="9" width="36.7109375" style="0" customWidth="1"/>
    <col min="10" max="10" width="38.7109375" style="0" customWidth="1"/>
    <col min="11" max="251" width="8.8515625" style="0" customWidth="1"/>
    <col min="252" max="252" width="8.140625" style="0" customWidth="1"/>
    <col min="253" max="253" width="41.00390625" style="0" customWidth="1"/>
    <col min="254" max="254" width="15.140625" style="0" customWidth="1"/>
    <col min="255" max="16384" width="0" style="0" hidden="1" customWidth="1"/>
  </cols>
  <sheetData>
    <row r="1" spans="2:6" ht="15">
      <c r="B1" s="259" t="s">
        <v>312</v>
      </c>
      <c r="C1" s="259"/>
      <c r="D1" s="78"/>
      <c r="E1" s="79"/>
      <c r="F1" s="79"/>
    </row>
    <row r="2" spans="1:6" ht="15">
      <c r="A2" s="81" t="s">
        <v>173</v>
      </c>
      <c r="B2" s="80" t="s">
        <v>46</v>
      </c>
      <c r="C2" s="81">
        <v>2023</v>
      </c>
      <c r="D2" s="78"/>
      <c r="E2" s="79"/>
      <c r="F2" s="79"/>
    </row>
    <row r="3" spans="1:6" ht="12.75">
      <c r="A3" s="117" t="s">
        <v>174</v>
      </c>
      <c r="B3" s="82" t="s">
        <v>117</v>
      </c>
      <c r="C3" s="83">
        <v>149500000</v>
      </c>
      <c r="D3" s="84"/>
      <c r="E3" s="85"/>
      <c r="F3" s="85"/>
    </row>
    <row r="4" spans="1:6" ht="12.75">
      <c r="A4" s="117">
        <v>3</v>
      </c>
      <c r="B4" s="82" t="s">
        <v>118</v>
      </c>
      <c r="C4" s="83">
        <v>7000000</v>
      </c>
      <c r="D4" s="84"/>
      <c r="E4" s="85"/>
      <c r="F4" s="85"/>
    </row>
    <row r="5" spans="1:6" ht="26.25">
      <c r="A5" s="117" t="s">
        <v>175</v>
      </c>
      <c r="B5" s="82" t="s">
        <v>119</v>
      </c>
      <c r="C5" s="83">
        <f>'[1]bérköltségterv_2022'!B48</f>
        <v>0</v>
      </c>
      <c r="D5" s="84"/>
      <c r="E5" s="85"/>
      <c r="F5" s="85"/>
    </row>
    <row r="6" spans="1:6" ht="12.75">
      <c r="A6" s="117">
        <v>6</v>
      </c>
      <c r="B6" s="82" t="s">
        <v>120</v>
      </c>
      <c r="C6" s="83">
        <v>0</v>
      </c>
      <c r="D6" s="84"/>
      <c r="E6" s="85"/>
      <c r="F6" s="85"/>
    </row>
    <row r="7" spans="1:6" ht="12.75">
      <c r="A7" s="117" t="s">
        <v>176</v>
      </c>
      <c r="B7" s="82" t="s">
        <v>121</v>
      </c>
      <c r="C7" s="83">
        <v>4000000</v>
      </c>
      <c r="D7" s="84"/>
      <c r="E7" s="85"/>
      <c r="F7" s="85"/>
    </row>
    <row r="8" spans="1:6" ht="12.75">
      <c r="A8" s="117"/>
      <c r="B8" s="86" t="s">
        <v>122</v>
      </c>
      <c r="C8" s="83">
        <v>1000000</v>
      </c>
      <c r="D8" s="84"/>
      <c r="E8" s="85"/>
      <c r="F8" s="85"/>
    </row>
    <row r="9" spans="1:6" ht="12.75">
      <c r="A9" s="117" t="s">
        <v>177</v>
      </c>
      <c r="B9" s="82" t="s">
        <v>123</v>
      </c>
      <c r="C9" s="83">
        <v>700000</v>
      </c>
      <c r="D9" s="84"/>
      <c r="E9" s="85"/>
      <c r="F9" s="85"/>
    </row>
    <row r="10" spans="1:6" ht="12.75">
      <c r="A10" s="117">
        <v>10</v>
      </c>
      <c r="B10" s="82" t="s">
        <v>124</v>
      </c>
      <c r="C10" s="83">
        <v>420000</v>
      </c>
      <c r="D10" s="84"/>
      <c r="E10" s="85"/>
      <c r="F10" s="85"/>
    </row>
    <row r="11" spans="1:6" ht="12.75">
      <c r="A11" s="117" t="s">
        <v>178</v>
      </c>
      <c r="B11" s="82" t="s">
        <v>125</v>
      </c>
      <c r="C11" s="87"/>
      <c r="D11" s="84"/>
      <c r="E11" s="84"/>
      <c r="F11" s="84"/>
    </row>
    <row r="12" spans="1:6" ht="12.75">
      <c r="A12" s="118" t="s">
        <v>179</v>
      </c>
      <c r="B12" s="88" t="s">
        <v>126</v>
      </c>
      <c r="C12" s="89">
        <f>SUM(C3:C11)</f>
        <v>162620000</v>
      </c>
      <c r="D12" s="90"/>
      <c r="E12" s="91"/>
      <c r="F12" s="91"/>
    </row>
    <row r="13" spans="1:6" ht="26.25">
      <c r="A13" s="117" t="s">
        <v>180</v>
      </c>
      <c r="B13" s="82" t="s">
        <v>127</v>
      </c>
      <c r="C13" s="83">
        <v>1500000</v>
      </c>
      <c r="D13" s="84"/>
      <c r="E13" s="85"/>
      <c r="F13" s="85"/>
    </row>
    <row r="14" spans="1:6" ht="12.75">
      <c r="A14" s="119" t="s">
        <v>181</v>
      </c>
      <c r="B14" s="88" t="s">
        <v>128</v>
      </c>
      <c r="C14" s="89">
        <f>C13</f>
        <v>1500000</v>
      </c>
      <c r="D14" s="90"/>
      <c r="E14" s="91"/>
      <c r="F14" s="91"/>
    </row>
    <row r="15" spans="1:7" ht="12.75">
      <c r="A15" s="120" t="s">
        <v>182</v>
      </c>
      <c r="B15" s="92" t="s">
        <v>129</v>
      </c>
      <c r="C15" s="93">
        <f>C12+C14</f>
        <v>164120000</v>
      </c>
      <c r="D15" s="94"/>
      <c r="E15" s="95"/>
      <c r="F15" s="95"/>
      <c r="G15" s="1"/>
    </row>
    <row r="16" spans="1:6" ht="26.25">
      <c r="A16" s="121" t="s">
        <v>183</v>
      </c>
      <c r="B16" s="96" t="s">
        <v>130</v>
      </c>
      <c r="C16" s="128">
        <v>23500000</v>
      </c>
      <c r="D16" s="97"/>
      <c r="E16" s="98"/>
      <c r="F16" s="98"/>
    </row>
    <row r="17" spans="1:3" ht="14.25">
      <c r="A17" s="117" t="s">
        <v>184</v>
      </c>
      <c r="B17" s="82" t="s">
        <v>131</v>
      </c>
      <c r="C17" s="99"/>
    </row>
    <row r="18" spans="1:3" ht="14.25">
      <c r="A18" s="117" t="s">
        <v>185</v>
      </c>
      <c r="B18" s="82" t="s">
        <v>132</v>
      </c>
      <c r="C18" s="99"/>
    </row>
    <row r="19" spans="1:3" ht="14.2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6" ht="12.75">
      <c r="A21" s="117" t="s">
        <v>188</v>
      </c>
      <c r="B21" s="82" t="s">
        <v>135</v>
      </c>
      <c r="C21" s="83">
        <v>200000</v>
      </c>
      <c r="D21" s="84"/>
      <c r="E21" s="85"/>
      <c r="F21" s="85"/>
    </row>
    <row r="22" spans="1:9" ht="12.75">
      <c r="A22" s="117" t="s">
        <v>189</v>
      </c>
      <c r="B22" s="82" t="s">
        <v>136</v>
      </c>
      <c r="C22" s="83">
        <v>1700000</v>
      </c>
      <c r="D22" s="84"/>
      <c r="E22" s="85"/>
      <c r="F22" s="85"/>
      <c r="H22" s="4" t="s">
        <v>276</v>
      </c>
      <c r="I22" s="4" t="s">
        <v>190</v>
      </c>
    </row>
    <row r="23" spans="1:6" ht="12.75">
      <c r="A23" s="118" t="s">
        <v>191</v>
      </c>
      <c r="B23" s="88" t="s">
        <v>137</v>
      </c>
      <c r="C23" s="89">
        <f>SUM(C21:C22)</f>
        <v>1900000</v>
      </c>
      <c r="D23" s="90"/>
      <c r="E23" s="85"/>
      <c r="F23" s="85"/>
    </row>
    <row r="24" spans="1:6" ht="12.75">
      <c r="A24" s="117" t="s">
        <v>192</v>
      </c>
      <c r="B24" s="82" t="s">
        <v>138</v>
      </c>
      <c r="C24" s="83">
        <v>500000</v>
      </c>
      <c r="D24" s="84"/>
      <c r="E24" s="85"/>
      <c r="F24" s="85"/>
    </row>
    <row r="25" spans="1:6" ht="12.75">
      <c r="A25" s="117" t="s">
        <v>193</v>
      </c>
      <c r="B25" s="82" t="s">
        <v>139</v>
      </c>
      <c r="C25" s="83">
        <v>400000</v>
      </c>
      <c r="D25" s="84"/>
      <c r="E25" s="85"/>
      <c r="F25" s="85"/>
    </row>
    <row r="26" spans="1:6" ht="12.75">
      <c r="A26" s="118" t="s">
        <v>194</v>
      </c>
      <c r="B26" s="88" t="s">
        <v>140</v>
      </c>
      <c r="C26" s="89">
        <f>C24+C25</f>
        <v>900000</v>
      </c>
      <c r="D26" s="90"/>
      <c r="E26" s="85"/>
      <c r="F26" s="85"/>
    </row>
    <row r="27" spans="1:9" ht="26.25">
      <c r="A27" s="117" t="s">
        <v>195</v>
      </c>
      <c r="B27" s="82" t="s">
        <v>141</v>
      </c>
      <c r="C27" s="83">
        <v>24000000</v>
      </c>
      <c r="D27" s="84"/>
      <c r="E27" s="85"/>
      <c r="F27" s="85"/>
      <c r="H27" s="4" t="s">
        <v>35</v>
      </c>
      <c r="I27" s="85" t="s">
        <v>384</v>
      </c>
    </row>
    <row r="28" spans="1:9" ht="12.75">
      <c r="A28" s="117">
        <v>39</v>
      </c>
      <c r="B28" s="82" t="s">
        <v>296</v>
      </c>
      <c r="C28" s="83">
        <v>256000</v>
      </c>
      <c r="D28" s="84"/>
      <c r="E28" s="85"/>
      <c r="F28" s="85"/>
      <c r="H28" s="4"/>
      <c r="I28" s="85"/>
    </row>
    <row r="29" spans="1:9" ht="12.75">
      <c r="A29" s="117" t="s">
        <v>196</v>
      </c>
      <c r="B29" s="82" t="s">
        <v>142</v>
      </c>
      <c r="C29" s="83">
        <v>2000000</v>
      </c>
      <c r="D29" s="84"/>
      <c r="E29" s="84"/>
      <c r="H29" s="4" t="s">
        <v>37</v>
      </c>
      <c r="I29" s="4" t="s">
        <v>385</v>
      </c>
    </row>
    <row r="30" spans="1:6" ht="12.75">
      <c r="A30" s="117" t="s">
        <v>197</v>
      </c>
      <c r="B30" s="82" t="s">
        <v>143</v>
      </c>
      <c r="C30" s="101">
        <f>200000+20000+(3*60000)</f>
        <v>400000</v>
      </c>
      <c r="D30" s="84"/>
      <c r="E30" s="85"/>
      <c r="F30" s="85"/>
    </row>
    <row r="31" spans="1:9" ht="12.75">
      <c r="A31" s="117" t="s">
        <v>198</v>
      </c>
      <c r="B31" s="82" t="s">
        <v>144</v>
      </c>
      <c r="C31" s="83">
        <v>1800000</v>
      </c>
      <c r="D31" s="84"/>
      <c r="E31" s="85"/>
      <c r="F31" s="85"/>
      <c r="H31" s="4" t="s">
        <v>36</v>
      </c>
      <c r="I31" s="4" t="s">
        <v>386</v>
      </c>
    </row>
    <row r="32" spans="1:6" ht="12.75">
      <c r="A32" s="119" t="s">
        <v>199</v>
      </c>
      <c r="B32" s="88" t="s">
        <v>145</v>
      </c>
      <c r="C32" s="89">
        <f>C27+C29+C30+C31</f>
        <v>28200000</v>
      </c>
      <c r="D32" s="84"/>
      <c r="E32" s="85"/>
      <c r="F32" s="85"/>
    </row>
    <row r="33" spans="1:9" ht="12.75">
      <c r="A33" s="117" t="s">
        <v>200</v>
      </c>
      <c r="B33" s="82" t="s">
        <v>146</v>
      </c>
      <c r="C33" s="83">
        <f>'[1]bérköltségterv_2022'!B51</f>
        <v>300000</v>
      </c>
      <c r="D33" s="84"/>
      <c r="E33" s="85"/>
      <c r="F33" s="85"/>
      <c r="H33" s="4" t="s">
        <v>84</v>
      </c>
      <c r="I33" s="4" t="s">
        <v>387</v>
      </c>
    </row>
    <row r="34" spans="1:6" ht="26.25">
      <c r="A34" s="118" t="s">
        <v>201</v>
      </c>
      <c r="B34" s="88" t="s">
        <v>147</v>
      </c>
      <c r="C34" s="89">
        <f>C33</f>
        <v>300000</v>
      </c>
      <c r="D34" s="90"/>
      <c r="E34" s="85"/>
      <c r="F34" s="85"/>
    </row>
    <row r="35" spans="1:6" ht="26.25">
      <c r="A35" s="117" t="s">
        <v>202</v>
      </c>
      <c r="B35" s="82" t="s">
        <v>148</v>
      </c>
      <c r="C35" s="83">
        <v>8500000</v>
      </c>
      <c r="D35" s="84"/>
      <c r="E35" s="85"/>
      <c r="F35" s="85"/>
    </row>
    <row r="36" spans="1:6" ht="12.75">
      <c r="A36" s="117" t="s">
        <v>203</v>
      </c>
      <c r="B36" s="82" t="s">
        <v>149</v>
      </c>
      <c r="C36" s="101">
        <v>50000</v>
      </c>
      <c r="D36" s="84"/>
      <c r="E36" s="85"/>
      <c r="F36" s="85"/>
    </row>
    <row r="37" spans="1:6" ht="26.25">
      <c r="A37" s="118" t="s">
        <v>204</v>
      </c>
      <c r="B37" s="102" t="s">
        <v>150</v>
      </c>
      <c r="C37" s="103">
        <f>C35+C36</f>
        <v>8550000</v>
      </c>
      <c r="D37" s="104"/>
      <c r="E37" s="85"/>
      <c r="F37" s="85"/>
    </row>
    <row r="38" spans="1:6" ht="14.25">
      <c r="A38" s="121" t="s">
        <v>205</v>
      </c>
      <c r="B38" s="96" t="s">
        <v>151</v>
      </c>
      <c r="C38" s="105">
        <f>C23+C26+C32+C34+C37</f>
        <v>39850000</v>
      </c>
      <c r="D38" s="106"/>
      <c r="E38" s="85"/>
      <c r="F38" s="85"/>
    </row>
    <row r="39" spans="1:8" ht="12.75">
      <c r="A39" s="117" t="s">
        <v>206</v>
      </c>
      <c r="B39" s="82" t="s">
        <v>152</v>
      </c>
      <c r="C39" s="83">
        <v>300000</v>
      </c>
      <c r="D39" s="84"/>
      <c r="E39" s="84"/>
      <c r="F39" s="85"/>
      <c r="H39" s="4"/>
    </row>
    <row r="40" spans="1:6" ht="12.75">
      <c r="A40" s="117"/>
      <c r="B40" s="107" t="s">
        <v>153</v>
      </c>
      <c r="C40" s="108"/>
      <c r="D40" s="109"/>
      <c r="E40" s="85"/>
      <c r="F40" s="85"/>
    </row>
    <row r="41" spans="1:8" ht="12.75">
      <c r="A41" s="117" t="s">
        <v>207</v>
      </c>
      <c r="B41" s="82" t="s">
        <v>154</v>
      </c>
      <c r="C41" s="83">
        <v>1000000</v>
      </c>
      <c r="D41" s="84"/>
      <c r="E41" s="84"/>
      <c r="F41" s="85"/>
      <c r="H41" s="4"/>
    </row>
    <row r="42" spans="1:6" ht="26.25">
      <c r="A42" s="117" t="s">
        <v>208</v>
      </c>
      <c r="B42" s="82" t="s">
        <v>155</v>
      </c>
      <c r="C42" s="99">
        <v>351000</v>
      </c>
      <c r="E42" s="84"/>
      <c r="F42" s="85"/>
    </row>
    <row r="43" spans="1:6" ht="14.25">
      <c r="A43" s="121" t="s">
        <v>209</v>
      </c>
      <c r="B43" s="96" t="s">
        <v>156</v>
      </c>
      <c r="C43" s="105">
        <f>C41+C39+C42</f>
        <v>1651000</v>
      </c>
      <c r="D43" s="106"/>
      <c r="E43" s="85"/>
      <c r="F43" s="85"/>
    </row>
    <row r="44" spans="1:6" ht="12.75">
      <c r="A44" s="117" t="s">
        <v>210</v>
      </c>
      <c r="B44" s="82" t="s">
        <v>157</v>
      </c>
      <c r="C44" s="83">
        <v>0</v>
      </c>
      <c r="D44" s="84"/>
      <c r="E44" s="84"/>
      <c r="F44" s="85"/>
    </row>
    <row r="45" spans="1:6" ht="12.75">
      <c r="A45" s="117" t="s">
        <v>211</v>
      </c>
      <c r="B45" s="82" t="s">
        <v>158</v>
      </c>
      <c r="C45" s="83"/>
      <c r="D45" s="84"/>
      <c r="E45" s="85"/>
      <c r="F45" s="85"/>
    </row>
    <row r="46" spans="1:6" ht="26.25">
      <c r="A46" s="117" t="s">
        <v>212</v>
      </c>
      <c r="B46" s="82" t="s">
        <v>159</v>
      </c>
      <c r="C46" s="99"/>
      <c r="E46" s="85"/>
      <c r="F46" s="85"/>
    </row>
    <row r="47" spans="1:6" ht="14.25">
      <c r="A47" s="122" t="s">
        <v>213</v>
      </c>
      <c r="B47" s="110" t="s">
        <v>160</v>
      </c>
      <c r="C47" s="111">
        <f>SUM(C44:C46)</f>
        <v>0</v>
      </c>
      <c r="D47" s="112"/>
      <c r="E47" s="113"/>
      <c r="F47" s="113"/>
    </row>
    <row r="48" spans="1:6" ht="26.25">
      <c r="A48" s="123" t="s">
        <v>214</v>
      </c>
      <c r="B48" s="114" t="s">
        <v>161</v>
      </c>
      <c r="C48" s="115">
        <f>C15+C16+C38+C43+C47</f>
        <v>229121000</v>
      </c>
      <c r="D48" s="112"/>
      <c r="E48" s="113"/>
      <c r="F48" s="113"/>
    </row>
    <row r="49" spans="1:3" ht="26.25">
      <c r="A49" s="117" t="s">
        <v>213</v>
      </c>
      <c r="B49" s="82" t="s">
        <v>215</v>
      </c>
      <c r="C49" s="99"/>
    </row>
    <row r="50" spans="1:3" ht="26.25">
      <c r="A50" s="117" t="s">
        <v>216</v>
      </c>
      <c r="B50" s="82" t="s">
        <v>217</v>
      </c>
      <c r="C50" s="99"/>
    </row>
    <row r="51" spans="1:3" ht="26.25">
      <c r="A51" s="122" t="s">
        <v>218</v>
      </c>
      <c r="B51" s="110" t="s">
        <v>219</v>
      </c>
      <c r="C51" s="124"/>
    </row>
    <row r="52" spans="1:3" ht="26.25">
      <c r="A52" s="123" t="s">
        <v>220</v>
      </c>
      <c r="B52" s="114" t="s">
        <v>221</v>
      </c>
      <c r="C52" s="125"/>
    </row>
    <row r="53" spans="1:3" ht="14.25">
      <c r="A53" s="117" t="s">
        <v>222</v>
      </c>
      <c r="B53" s="82" t="s">
        <v>223</v>
      </c>
      <c r="C53" s="83">
        <v>15410300</v>
      </c>
    </row>
    <row r="54" spans="1:3" ht="14.25">
      <c r="A54" s="117" t="s">
        <v>224</v>
      </c>
      <c r="B54" s="82" t="s">
        <v>225</v>
      </c>
      <c r="C54" s="99"/>
    </row>
    <row r="55" spans="1:3" ht="14.25">
      <c r="A55" s="117" t="s">
        <v>180</v>
      </c>
      <c r="B55" s="220" t="s">
        <v>226</v>
      </c>
      <c r="C55" s="219">
        <v>229520000</v>
      </c>
    </row>
    <row r="56" spans="1:3" ht="14.25">
      <c r="A56" s="117" t="s">
        <v>227</v>
      </c>
      <c r="B56" s="82" t="s">
        <v>228</v>
      </c>
      <c r="C56" s="99"/>
    </row>
    <row r="57" spans="1:3" ht="14.25">
      <c r="A57" s="122" t="s">
        <v>191</v>
      </c>
      <c r="B57" s="110" t="s">
        <v>229</v>
      </c>
      <c r="C57" s="124"/>
    </row>
    <row r="59" spans="4:5" ht="14.25">
      <c r="D59" s="249"/>
      <c r="E59" s="246"/>
    </row>
    <row r="60" spans="4:5" ht="14.25">
      <c r="D60" s="249" t="s">
        <v>230</v>
      </c>
      <c r="E60" s="250">
        <v>163973580</v>
      </c>
    </row>
    <row r="61" ht="14.25">
      <c r="D61" s="249" t="s">
        <v>424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70"/>
  <sheetViews>
    <sheetView zoomScaleSheetLayoutView="166" zoomScalePageLayoutView="0" workbookViewId="0" topLeftCell="A55">
      <selection activeCell="C62" sqref="C62"/>
    </sheetView>
  </sheetViews>
  <sheetFormatPr defaultColWidth="9.140625" defaultRowHeight="12.75"/>
  <cols>
    <col min="1" max="1" width="6.8515625" style="12" bestFit="1" customWidth="1"/>
    <col min="2" max="2" width="43.28125" style="12" bestFit="1" customWidth="1"/>
    <col min="3" max="3" width="15.140625" style="12" bestFit="1" customWidth="1"/>
    <col min="4" max="4" width="12.140625" style="12" bestFit="1" customWidth="1"/>
    <col min="5" max="6" width="9.140625" style="12" customWidth="1"/>
    <col min="7" max="7" width="12.140625" style="12" bestFit="1" customWidth="1"/>
    <col min="8" max="8" width="10.57421875" style="12" bestFit="1" customWidth="1"/>
    <col min="9" max="9" width="9.140625" style="12" customWidth="1"/>
    <col min="10" max="10" width="12.421875" style="12" bestFit="1" customWidth="1"/>
    <col min="11" max="11" width="12.7109375" style="12" bestFit="1" customWidth="1"/>
    <col min="12" max="12" width="11.7109375" style="12" bestFit="1" customWidth="1"/>
    <col min="13" max="13" width="12.7109375" style="72" bestFit="1" customWidth="1"/>
    <col min="14" max="14" width="9.140625" style="12" customWidth="1"/>
    <col min="15" max="15" width="9.8515625" style="12" bestFit="1" customWidth="1"/>
    <col min="16" max="16384" width="9.140625" style="12" customWidth="1"/>
  </cols>
  <sheetData>
    <row r="1" spans="3:13" s="43" customFormat="1" ht="15">
      <c r="C1" s="43">
        <v>2023</v>
      </c>
      <c r="M1" s="69"/>
    </row>
    <row r="2" s="43" customFormat="1" ht="15">
      <c r="M2" s="69"/>
    </row>
    <row r="3" spans="1:3" ht="15">
      <c r="A3" s="12" t="s">
        <v>49</v>
      </c>
      <c r="B3" s="12" t="s">
        <v>50</v>
      </c>
      <c r="C3" s="12">
        <v>238768715</v>
      </c>
    </row>
    <row r="5" spans="1:3" ht="15">
      <c r="A5" s="12" t="s">
        <v>51</v>
      </c>
      <c r="B5" s="12" t="s">
        <v>52</v>
      </c>
      <c r="C5" s="12">
        <v>163973580</v>
      </c>
    </row>
    <row r="7" spans="1:3" ht="15">
      <c r="A7" s="12" t="s">
        <v>53</v>
      </c>
      <c r="B7" s="12" t="s">
        <v>54</v>
      </c>
      <c r="C7" s="12">
        <v>146778833</v>
      </c>
    </row>
    <row r="9" spans="1:3" ht="15">
      <c r="A9" s="12" t="s">
        <v>55</v>
      </c>
      <c r="B9" s="12" t="s">
        <v>56</v>
      </c>
      <c r="C9" s="12">
        <v>11489896</v>
      </c>
    </row>
    <row r="11" spans="1:2" ht="15">
      <c r="A11" s="12" t="s">
        <v>57</v>
      </c>
      <c r="B11" s="12" t="s">
        <v>69</v>
      </c>
    </row>
    <row r="12" s="14" customFormat="1" ht="15">
      <c r="M12" s="72"/>
    </row>
    <row r="13" spans="1:3" ht="15">
      <c r="A13" s="12" t="s">
        <v>58</v>
      </c>
      <c r="B13" s="12" t="s">
        <v>59</v>
      </c>
      <c r="C13" s="12">
        <v>1610410</v>
      </c>
    </row>
    <row r="15" spans="1:13" s="14" customFormat="1" ht="15">
      <c r="A15" s="14" t="s">
        <v>75</v>
      </c>
      <c r="B15" s="14" t="s">
        <v>70</v>
      </c>
      <c r="C15" s="14">
        <f>SUM(C3:C13)</f>
        <v>562621434</v>
      </c>
      <c r="M15" s="72"/>
    </row>
    <row r="16" s="14" customFormat="1" ht="15">
      <c r="M16" s="72"/>
    </row>
    <row r="17" spans="1:3" ht="15">
      <c r="A17" s="14" t="s">
        <v>32</v>
      </c>
      <c r="B17" s="12" t="s">
        <v>14</v>
      </c>
      <c r="C17" s="228">
        <v>13493400</v>
      </c>
    </row>
    <row r="18" spans="2:13" s="13" customFormat="1" ht="15">
      <c r="B18" s="12" t="s">
        <v>115</v>
      </c>
      <c r="C18" s="56">
        <v>1080000</v>
      </c>
      <c r="M18" s="229"/>
    </row>
    <row r="19" spans="2:13" s="13" customFormat="1" ht="15">
      <c r="B19" s="12" t="s">
        <v>268</v>
      </c>
      <c r="C19" s="56">
        <v>9986734</v>
      </c>
      <c r="M19" s="229"/>
    </row>
    <row r="20" spans="2:13" s="13" customFormat="1" ht="15">
      <c r="B20" s="12" t="s">
        <v>258</v>
      </c>
      <c r="C20" s="56">
        <v>8364800</v>
      </c>
      <c r="M20" s="229"/>
    </row>
    <row r="21" spans="2:13" s="13" customFormat="1" ht="15">
      <c r="B21" s="12"/>
      <c r="C21" s="56"/>
      <c r="M21" s="229"/>
    </row>
    <row r="22" spans="2:13" s="13" customFormat="1" ht="15">
      <c r="B22" s="12"/>
      <c r="C22" s="56"/>
      <c r="M22" s="229"/>
    </row>
    <row r="23" spans="2:13" s="13" customFormat="1" ht="15">
      <c r="B23" s="12"/>
      <c r="C23" s="56"/>
      <c r="M23" s="229"/>
    </row>
    <row r="24" spans="1:13" s="14" customFormat="1" ht="15">
      <c r="A24" s="14" t="s">
        <v>76</v>
      </c>
      <c r="B24" s="14" t="s">
        <v>74</v>
      </c>
      <c r="C24" s="14">
        <v>0</v>
      </c>
      <c r="M24" s="72"/>
    </row>
    <row r="25" s="13" customFormat="1" ht="15">
      <c r="M25" s="229"/>
    </row>
    <row r="26" spans="1:3" ht="15">
      <c r="A26" s="12" t="s">
        <v>28</v>
      </c>
      <c r="B26" s="12" t="s">
        <v>60</v>
      </c>
      <c r="C26" s="12">
        <v>124000000</v>
      </c>
    </row>
    <row r="27" spans="1:3" ht="15">
      <c r="A27" s="12" t="s">
        <v>28</v>
      </c>
      <c r="B27" s="12" t="s">
        <v>105</v>
      </c>
      <c r="C27" s="12">
        <v>4500000</v>
      </c>
    </row>
    <row r="28" spans="1:3" ht="15">
      <c r="A28" s="12" t="s">
        <v>29</v>
      </c>
      <c r="B28" s="12" t="s">
        <v>0</v>
      </c>
      <c r="C28" s="12">
        <v>85000000</v>
      </c>
    </row>
    <row r="29" spans="1:2" ht="15">
      <c r="A29" s="12" t="s">
        <v>30</v>
      </c>
      <c r="B29" s="12" t="s">
        <v>298</v>
      </c>
    </row>
    <row r="30" spans="1:3" ht="15">
      <c r="A30" s="12" t="s">
        <v>31</v>
      </c>
      <c r="B30" s="12" t="s">
        <v>71</v>
      </c>
      <c r="C30" s="12">
        <v>6000000</v>
      </c>
    </row>
    <row r="31" spans="2:13" s="14" customFormat="1" ht="15">
      <c r="B31" s="14" t="s">
        <v>72</v>
      </c>
      <c r="C31" s="14">
        <f>SUM(C26:C30)</f>
        <v>219500000</v>
      </c>
      <c r="M31" s="72"/>
    </row>
    <row r="33" spans="1:13" s="14" customFormat="1" ht="15">
      <c r="A33" s="14" t="s">
        <v>61</v>
      </c>
      <c r="B33" s="14" t="s">
        <v>62</v>
      </c>
      <c r="C33" s="14">
        <v>9000000</v>
      </c>
      <c r="M33" s="72"/>
    </row>
    <row r="35" spans="1:13" s="14" customFormat="1" ht="15">
      <c r="A35" s="14" t="s">
        <v>24</v>
      </c>
      <c r="B35" s="14" t="s">
        <v>168</v>
      </c>
      <c r="C35" s="14">
        <f>SUM(M54)</f>
        <v>0</v>
      </c>
      <c r="M35" s="72"/>
    </row>
    <row r="36" s="14" customFormat="1" ht="15">
      <c r="M36" s="72"/>
    </row>
    <row r="37" spans="1:3" ht="15">
      <c r="A37" s="12" t="s">
        <v>23</v>
      </c>
      <c r="B37" s="12" t="s">
        <v>169</v>
      </c>
      <c r="C37" s="12">
        <f>SUM(H51)</f>
        <v>1500000</v>
      </c>
    </row>
    <row r="38" spans="2:3" ht="15">
      <c r="B38" s="12" t="s">
        <v>170</v>
      </c>
      <c r="C38" s="12">
        <v>3000000</v>
      </c>
    </row>
    <row r="39" spans="2:3" ht="15">
      <c r="B39" s="12" t="s">
        <v>171</v>
      </c>
      <c r="C39" s="12">
        <f>SUM(K51)</f>
        <v>35000000</v>
      </c>
    </row>
    <row r="42" spans="1:13" s="14" customFormat="1" ht="15">
      <c r="A42" s="14" t="s">
        <v>23</v>
      </c>
      <c r="B42" s="14" t="s">
        <v>1</v>
      </c>
      <c r="C42" s="72">
        <f>SUM(C37:C41)</f>
        <v>39500000</v>
      </c>
      <c r="M42" s="72"/>
    </row>
    <row r="44" spans="1:13" s="14" customFormat="1" ht="15">
      <c r="A44" s="14" t="s">
        <v>26</v>
      </c>
      <c r="B44" s="14" t="s">
        <v>63</v>
      </c>
      <c r="C44" s="72">
        <v>35000000</v>
      </c>
      <c r="M44" s="72"/>
    </row>
    <row r="45" s="14" customFormat="1" ht="15">
      <c r="M45" s="72"/>
    </row>
    <row r="46" spans="1:3" ht="15">
      <c r="A46" s="14" t="s">
        <v>25</v>
      </c>
      <c r="B46" s="14" t="s">
        <v>100</v>
      </c>
      <c r="C46" s="14">
        <v>0</v>
      </c>
    </row>
    <row r="47" spans="7:13" ht="15">
      <c r="G47" s="12" t="s">
        <v>162</v>
      </c>
      <c r="H47" s="12" t="s">
        <v>163</v>
      </c>
      <c r="I47" s="12" t="s">
        <v>164</v>
      </c>
      <c r="J47" s="12" t="s">
        <v>165</v>
      </c>
      <c r="K47" s="12" t="s">
        <v>166</v>
      </c>
      <c r="L47" s="12" t="s">
        <v>167</v>
      </c>
      <c r="M47" s="72" t="s">
        <v>380</v>
      </c>
    </row>
    <row r="48" spans="2:13" ht="15">
      <c r="B48" s="12" t="s">
        <v>73</v>
      </c>
      <c r="C48" s="12">
        <f>SUM(K49)</f>
        <v>30461109</v>
      </c>
      <c r="F48" s="12">
        <v>405</v>
      </c>
      <c r="G48" s="12">
        <v>1000000</v>
      </c>
      <c r="I48" s="12">
        <v>0</v>
      </c>
      <c r="J48" s="12">
        <v>0</v>
      </c>
      <c r="L48" s="12">
        <v>35500000</v>
      </c>
      <c r="M48" s="72">
        <f>SUM(G48:L48)</f>
        <v>36500000</v>
      </c>
    </row>
    <row r="49" spans="2:13" ht="15">
      <c r="B49" s="12" t="s">
        <v>382</v>
      </c>
      <c r="C49" s="12">
        <f>SUM(G48:G49)</f>
        <v>1600000</v>
      </c>
      <c r="F49" s="12">
        <v>405</v>
      </c>
      <c r="G49" s="12">
        <v>600000</v>
      </c>
      <c r="I49" s="12">
        <v>0</v>
      </c>
      <c r="J49" s="12">
        <v>0</v>
      </c>
      <c r="K49" s="12">
        <v>30461109</v>
      </c>
      <c r="L49" s="12">
        <v>3500000</v>
      </c>
      <c r="M49" s="72">
        <f aca="true" t="shared" si="0" ref="M49:M56">SUM(G49:L49)</f>
        <v>34561109</v>
      </c>
    </row>
    <row r="50" spans="2:13" ht="15">
      <c r="B50" s="12" t="s">
        <v>269</v>
      </c>
      <c r="C50" s="12">
        <f>SUM(L48:L49)</f>
        <v>39000000</v>
      </c>
      <c r="D50" s="44"/>
      <c r="F50" s="12">
        <v>406</v>
      </c>
      <c r="G50" s="12">
        <v>370000</v>
      </c>
      <c r="H50" s="12">
        <v>100000</v>
      </c>
      <c r="K50" s="12">
        <v>6500000</v>
      </c>
      <c r="L50" s="12">
        <v>945000</v>
      </c>
      <c r="M50" s="72">
        <f t="shared" si="0"/>
        <v>7915000</v>
      </c>
    </row>
    <row r="51" spans="2:13" ht="15">
      <c r="B51" s="12" t="s">
        <v>104</v>
      </c>
      <c r="D51" s="44"/>
      <c r="F51" s="12">
        <v>402</v>
      </c>
      <c r="H51" s="12">
        <v>1500000</v>
      </c>
      <c r="J51" s="12">
        <v>3000000</v>
      </c>
      <c r="K51" s="12">
        <v>35000000</v>
      </c>
      <c r="M51" s="72">
        <f t="shared" si="0"/>
        <v>39500000</v>
      </c>
    </row>
    <row r="52" spans="1:13" s="14" customFormat="1" ht="15">
      <c r="A52" s="14" t="s">
        <v>22</v>
      </c>
      <c r="B52" s="14" t="s">
        <v>381</v>
      </c>
      <c r="C52" s="69">
        <f>SUM(C48:C51)</f>
        <v>71061109</v>
      </c>
      <c r="F52" s="14">
        <v>404</v>
      </c>
      <c r="M52" s="72">
        <f t="shared" si="0"/>
        <v>0</v>
      </c>
    </row>
    <row r="53" spans="6:13" s="14" customFormat="1" ht="15">
      <c r="F53" s="14">
        <v>411</v>
      </c>
      <c r="M53" s="72">
        <f t="shared" si="0"/>
        <v>0</v>
      </c>
    </row>
    <row r="54" spans="1:13" ht="15">
      <c r="A54" s="14" t="s">
        <v>27</v>
      </c>
      <c r="B54" s="14" t="s">
        <v>13</v>
      </c>
      <c r="C54" s="72">
        <f>SUM(M50)</f>
        <v>7915000</v>
      </c>
      <c r="F54" s="12">
        <v>401</v>
      </c>
      <c r="K54" s="12">
        <v>0</v>
      </c>
      <c r="M54" s="72">
        <f t="shared" si="0"/>
        <v>0</v>
      </c>
    </row>
    <row r="55" spans="1:3" ht="15">
      <c r="A55" s="14"/>
      <c r="B55" s="14"/>
      <c r="C55" s="72"/>
    </row>
    <row r="56" spans="2:13" ht="15">
      <c r="B56" s="12" t="s">
        <v>377</v>
      </c>
      <c r="C56" s="12">
        <v>23247000</v>
      </c>
      <c r="F56" s="12">
        <v>403</v>
      </c>
      <c r="K56" s="12">
        <v>35000000</v>
      </c>
      <c r="M56" s="72">
        <f t="shared" si="0"/>
        <v>35000000</v>
      </c>
    </row>
    <row r="57" spans="2:13" ht="15">
      <c r="B57" s="12" t="s">
        <v>379</v>
      </c>
      <c r="C57" s="12">
        <v>12500000</v>
      </c>
      <c r="G57" s="72">
        <f>SUM(G48:G56)</f>
        <v>1970000</v>
      </c>
      <c r="H57" s="72">
        <f>SUM(H48:H56)</f>
        <v>1600000</v>
      </c>
      <c r="I57" s="72">
        <f>SUM(I48:I56)</f>
        <v>0</v>
      </c>
      <c r="J57" s="72">
        <f>SUM(J48:J56)</f>
        <v>3000000</v>
      </c>
      <c r="K57" s="72">
        <f>SUM(K49:K56)</f>
        <v>106961109</v>
      </c>
      <c r="L57" s="72">
        <f>SUM(L48:L56)</f>
        <v>39945000</v>
      </c>
      <c r="M57" s="72">
        <f>SUM(M48:M56)</f>
        <v>153476109</v>
      </c>
    </row>
    <row r="58" spans="1:12" ht="15">
      <c r="A58" s="14" t="s">
        <v>376</v>
      </c>
      <c r="B58" s="14" t="s">
        <v>383</v>
      </c>
      <c r="C58" s="72">
        <f>SUM(C56:C57)</f>
        <v>35747000</v>
      </c>
      <c r="G58" s="72"/>
      <c r="H58" s="72"/>
      <c r="I58" s="72"/>
      <c r="J58" s="72"/>
      <c r="K58" s="72"/>
      <c r="L58" s="72"/>
    </row>
    <row r="59" spans="1:13" ht="15">
      <c r="A59" s="12" t="s">
        <v>64</v>
      </c>
      <c r="B59" s="12" t="s">
        <v>65</v>
      </c>
      <c r="M59" s="72">
        <f>SUM(G57:L57)</f>
        <v>153476109</v>
      </c>
    </row>
    <row r="61" spans="1:2" ht="15">
      <c r="A61" s="12" t="s">
        <v>33</v>
      </c>
      <c r="B61" s="12" t="s">
        <v>66</v>
      </c>
    </row>
    <row r="62" spans="1:3" ht="15">
      <c r="A62" s="12" t="s">
        <v>67</v>
      </c>
      <c r="B62" s="12" t="s">
        <v>47</v>
      </c>
      <c r="C62" s="12">
        <v>306821588</v>
      </c>
    </row>
    <row r="64" spans="2:3" ht="15">
      <c r="B64" s="12" t="s">
        <v>107</v>
      </c>
      <c r="C64" s="116">
        <f>SUM(C65:C66)</f>
        <v>72440442</v>
      </c>
    </row>
    <row r="65" spans="2:3" ht="15">
      <c r="B65" s="12" t="s">
        <v>172</v>
      </c>
      <c r="C65" s="12">
        <v>50000000</v>
      </c>
    </row>
    <row r="66" spans="2:3" ht="15">
      <c r="B66" s="12" t="s">
        <v>260</v>
      </c>
      <c r="C66" s="12">
        <v>22440442</v>
      </c>
    </row>
    <row r="68" spans="2:3" ht="15">
      <c r="B68" s="116" t="s">
        <v>261</v>
      </c>
      <c r="C68" s="116">
        <f>SUM(C62-C64)</f>
        <v>234381146</v>
      </c>
    </row>
    <row r="70" spans="2:13" s="14" customFormat="1" ht="15">
      <c r="B70" s="14" t="s">
        <v>17</v>
      </c>
      <c r="C70" s="69">
        <f>SUM(C15+C17+C18+C31+C35+C42+C44+C52+C54+C59+C62+C19+C24+C33+C20+C56+C57)</f>
        <v>1320091065</v>
      </c>
      <c r="M70" s="72"/>
    </row>
  </sheetData>
  <sheetProtection/>
  <printOptions/>
  <pageMargins left="0.25" right="0.25" top="0.75" bottom="0.75" header="0.3" footer="0.3"/>
  <pageSetup horizontalDpi="600" verticalDpi="600" orientation="portrait" paperSize="9" scale="97" r:id="rId1"/>
  <colBreaks count="1" manualBreakCount="1">
    <brk id="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9"/>
  <sheetViews>
    <sheetView zoomScalePageLayoutView="0" workbookViewId="0" topLeftCell="A52">
      <selection activeCell="C33" sqref="C33"/>
    </sheetView>
  </sheetViews>
  <sheetFormatPr defaultColWidth="0" defaultRowHeight="12.75"/>
  <cols>
    <col min="1" max="1" width="8.140625" style="175" customWidth="1"/>
    <col min="2" max="2" width="52.421875" style="175" customWidth="1"/>
    <col min="3" max="3" width="14.8515625" style="175" customWidth="1"/>
    <col min="4" max="4" width="14.8515625" style="182" customWidth="1"/>
    <col min="5" max="6" width="14.8515625" style="175" customWidth="1"/>
    <col min="7" max="7" width="10.140625" style="175" customWidth="1"/>
    <col min="8" max="8" width="9.140625" style="175" customWidth="1"/>
    <col min="9" max="9" width="36.7109375" style="175" customWidth="1"/>
    <col min="10" max="10" width="15.140625" style="175" customWidth="1"/>
    <col min="11" max="251" width="8.8515625" style="175" customWidth="1"/>
    <col min="252" max="252" width="8.140625" style="175" customWidth="1"/>
    <col min="253" max="253" width="41.00390625" style="175" customWidth="1"/>
    <col min="254" max="254" width="15.140625" style="175" customWidth="1"/>
    <col min="255" max="16384" width="0" style="175" hidden="1" customWidth="1"/>
  </cols>
  <sheetData>
    <row r="1" spans="2:6" ht="15">
      <c r="B1" s="260" t="s">
        <v>313</v>
      </c>
      <c r="C1" s="260"/>
      <c r="D1" s="171"/>
      <c r="E1" s="172"/>
      <c r="F1" s="172"/>
    </row>
    <row r="2" spans="1:6" ht="15">
      <c r="A2" s="189" t="s">
        <v>173</v>
      </c>
      <c r="B2" s="174" t="s">
        <v>46</v>
      </c>
      <c r="C2" s="173">
        <v>2023</v>
      </c>
      <c r="D2" s="171"/>
      <c r="E2" s="172"/>
      <c r="F2" s="172"/>
    </row>
    <row r="3" spans="1:6" ht="12.75">
      <c r="A3" s="190" t="s">
        <v>174</v>
      </c>
      <c r="B3" s="170" t="s">
        <v>322</v>
      </c>
      <c r="C3" s="176">
        <v>30800000</v>
      </c>
      <c r="D3" s="177"/>
      <c r="E3" s="178"/>
      <c r="F3" s="178"/>
    </row>
    <row r="4" spans="1:6" ht="12.75">
      <c r="A4" s="190">
        <v>3</v>
      </c>
      <c r="B4" s="170" t="s">
        <v>323</v>
      </c>
      <c r="C4" s="176">
        <v>1200000</v>
      </c>
      <c r="D4" s="177"/>
      <c r="E4" s="178"/>
      <c r="F4" s="178"/>
    </row>
    <row r="5" spans="1:9" ht="26.25">
      <c r="A5" s="190" t="s">
        <v>175</v>
      </c>
      <c r="B5" s="170" t="s">
        <v>324</v>
      </c>
      <c r="C5" s="176">
        <v>800000</v>
      </c>
      <c r="D5" s="177"/>
      <c r="E5" s="178"/>
      <c r="F5" s="178"/>
      <c r="H5" s="175" t="s">
        <v>350</v>
      </c>
      <c r="I5" s="175" t="s">
        <v>351</v>
      </c>
    </row>
    <row r="6" spans="1:6" ht="12.75">
      <c r="A6" s="190">
        <v>6</v>
      </c>
      <c r="B6" s="170" t="s">
        <v>325</v>
      </c>
      <c r="C6" s="176"/>
      <c r="D6" s="177"/>
      <c r="E6" s="178"/>
      <c r="F6" s="178"/>
    </row>
    <row r="7" spans="1:9" ht="12.75">
      <c r="A7" s="190" t="s">
        <v>176</v>
      </c>
      <c r="B7" s="170" t="s">
        <v>326</v>
      </c>
      <c r="C7" s="176">
        <v>720000</v>
      </c>
      <c r="D7" s="177"/>
      <c r="E7" s="178"/>
      <c r="F7" s="178"/>
      <c r="H7" s="175" t="s">
        <v>248</v>
      </c>
      <c r="I7" s="175" t="s">
        <v>354</v>
      </c>
    </row>
    <row r="8" spans="1:6" ht="12.75">
      <c r="A8" s="190"/>
      <c r="B8" s="170" t="s">
        <v>327</v>
      </c>
      <c r="C8" s="176">
        <v>150000</v>
      </c>
      <c r="D8" s="177"/>
      <c r="E8" s="178"/>
      <c r="F8" s="178"/>
    </row>
    <row r="9" spans="1:10" ht="15">
      <c r="A9" s="190" t="s">
        <v>177</v>
      </c>
      <c r="B9" s="170" t="s">
        <v>328</v>
      </c>
      <c r="C9" s="176">
        <v>1680000</v>
      </c>
      <c r="D9" s="177"/>
      <c r="E9" s="178"/>
      <c r="F9" s="178"/>
      <c r="H9" s="175" t="s">
        <v>276</v>
      </c>
      <c r="I9" s="185" t="s">
        <v>355</v>
      </c>
      <c r="J9" s="145">
        <v>400000</v>
      </c>
    </row>
    <row r="10" spans="1:10" ht="12.75">
      <c r="A10" s="190">
        <v>10</v>
      </c>
      <c r="B10" s="170" t="s">
        <v>329</v>
      </c>
      <c r="C10" s="176">
        <v>268000</v>
      </c>
      <c r="D10" s="177"/>
      <c r="E10" s="178"/>
      <c r="F10" s="178"/>
      <c r="I10" s="207" t="s">
        <v>356</v>
      </c>
      <c r="J10" s="176">
        <v>30000</v>
      </c>
    </row>
    <row r="11" spans="1:10" ht="12.75">
      <c r="A11" s="190" t="s">
        <v>178</v>
      </c>
      <c r="B11" s="170" t="s">
        <v>330</v>
      </c>
      <c r="C11" s="179">
        <v>0</v>
      </c>
      <c r="D11" s="177"/>
      <c r="E11" s="177"/>
      <c r="F11" s="177"/>
      <c r="I11" s="207" t="s">
        <v>357</v>
      </c>
      <c r="J11" s="176">
        <v>60000</v>
      </c>
    </row>
    <row r="12" spans="1:10" ht="12.75">
      <c r="A12" s="190" t="s">
        <v>179</v>
      </c>
      <c r="B12" s="170" t="s">
        <v>126</v>
      </c>
      <c r="C12" s="176">
        <f>SUM(C3:C11)</f>
        <v>35618000</v>
      </c>
      <c r="D12" s="177"/>
      <c r="E12" s="178"/>
      <c r="F12" s="178"/>
      <c r="I12" s="207" t="s">
        <v>358</v>
      </c>
      <c r="J12" s="176">
        <v>100000</v>
      </c>
    </row>
    <row r="13" spans="1:10" ht="26.25">
      <c r="A13" s="190" t="s">
        <v>180</v>
      </c>
      <c r="B13" s="170" t="s">
        <v>331</v>
      </c>
      <c r="C13" s="176">
        <v>760000</v>
      </c>
      <c r="D13" s="177"/>
      <c r="E13" s="178"/>
      <c r="F13" s="178"/>
      <c r="I13" s="207" t="s">
        <v>284</v>
      </c>
      <c r="J13" s="176"/>
    </row>
    <row r="14" spans="1:10" ht="12.75">
      <c r="A14" s="190"/>
      <c r="B14" s="170" t="s">
        <v>279</v>
      </c>
      <c r="C14" s="176">
        <v>80000</v>
      </c>
      <c r="D14" s="177"/>
      <c r="E14" s="178"/>
      <c r="F14" s="178"/>
      <c r="I14" s="207" t="s">
        <v>285</v>
      </c>
      <c r="J14" s="176">
        <v>30000</v>
      </c>
    </row>
    <row r="15" spans="1:10" ht="12.75">
      <c r="A15" s="190" t="s">
        <v>181</v>
      </c>
      <c r="B15" s="170" t="s">
        <v>128</v>
      </c>
      <c r="C15" s="176">
        <f>SUM(C13:C14)</f>
        <v>840000</v>
      </c>
      <c r="D15" s="177"/>
      <c r="E15" s="178"/>
      <c r="F15" s="178"/>
      <c r="I15" s="207" t="s">
        <v>359</v>
      </c>
      <c r="J15" s="176"/>
    </row>
    <row r="16" spans="1:10" ht="12.75">
      <c r="A16" s="193" t="s">
        <v>182</v>
      </c>
      <c r="B16" s="180" t="s">
        <v>129</v>
      </c>
      <c r="C16" s="191">
        <f>SUM(C12+C15)</f>
        <v>36458000</v>
      </c>
      <c r="D16" s="194"/>
      <c r="E16" s="195"/>
      <c r="F16" s="195"/>
      <c r="G16" s="196"/>
      <c r="I16" s="207" t="s">
        <v>360</v>
      </c>
      <c r="J16" s="176">
        <v>300000</v>
      </c>
    </row>
    <row r="17" spans="1:10" ht="26.25">
      <c r="A17" s="193" t="s">
        <v>183</v>
      </c>
      <c r="B17" s="180" t="s">
        <v>130</v>
      </c>
      <c r="C17" s="191">
        <f>SUM((C16)*0.13)</f>
        <v>4739540</v>
      </c>
      <c r="D17" s="181"/>
      <c r="E17" s="197"/>
      <c r="F17" s="197"/>
      <c r="I17" s="207" t="s">
        <v>102</v>
      </c>
      <c r="J17" s="176"/>
    </row>
    <row r="18" spans="1:10" ht="14.25">
      <c r="A18" s="190" t="s">
        <v>184</v>
      </c>
      <c r="B18" s="170" t="s">
        <v>131</v>
      </c>
      <c r="C18" s="192"/>
      <c r="J18" s="176">
        <f>SUM(J9:J17)</f>
        <v>920000</v>
      </c>
    </row>
    <row r="19" spans="1:10" ht="14.25">
      <c r="A19" s="190" t="s">
        <v>185</v>
      </c>
      <c r="B19" s="170" t="s">
        <v>132</v>
      </c>
      <c r="C19" s="192"/>
      <c r="J19" s="176"/>
    </row>
    <row r="20" spans="1:10" ht="15">
      <c r="A20" s="190" t="s">
        <v>186</v>
      </c>
      <c r="B20" s="170" t="s">
        <v>133</v>
      </c>
      <c r="C20" s="192"/>
      <c r="H20" s="175" t="s">
        <v>35</v>
      </c>
      <c r="I20" s="184" t="s">
        <v>283</v>
      </c>
      <c r="J20" s="176">
        <v>15000</v>
      </c>
    </row>
    <row r="21" spans="1:11" ht="39">
      <c r="A21" s="190" t="s">
        <v>187</v>
      </c>
      <c r="B21" s="170" t="s">
        <v>134</v>
      </c>
      <c r="C21" s="192"/>
      <c r="I21" s="200" t="s">
        <v>284</v>
      </c>
      <c r="J21" s="176">
        <v>100000</v>
      </c>
      <c r="K21" s="198"/>
    </row>
    <row r="22" spans="1:11" ht="12.75">
      <c r="A22" s="190" t="s">
        <v>188</v>
      </c>
      <c r="B22" s="170" t="s">
        <v>332</v>
      </c>
      <c r="C22" s="176">
        <v>150000</v>
      </c>
      <c r="D22" s="177"/>
      <c r="E22" s="178"/>
      <c r="F22" s="178"/>
      <c r="I22" s="200" t="s">
        <v>285</v>
      </c>
      <c r="J22" s="176">
        <v>20000</v>
      </c>
      <c r="K22" s="198"/>
    </row>
    <row r="23" spans="1:11" ht="12.75">
      <c r="A23" s="190" t="s">
        <v>189</v>
      </c>
      <c r="B23" s="170" t="s">
        <v>333</v>
      </c>
      <c r="C23" s="176">
        <v>920000</v>
      </c>
      <c r="D23" s="177"/>
      <c r="E23" s="178"/>
      <c r="F23" s="178"/>
      <c r="I23" s="200" t="s">
        <v>286</v>
      </c>
      <c r="J23" s="176">
        <v>400000</v>
      </c>
      <c r="K23" s="198"/>
    </row>
    <row r="24" spans="1:11" ht="12.75">
      <c r="A24" s="190" t="s">
        <v>191</v>
      </c>
      <c r="B24" s="170" t="s">
        <v>137</v>
      </c>
      <c r="C24" s="176">
        <f>SUM(C22:C23)</f>
        <v>1070000</v>
      </c>
      <c r="D24" s="177"/>
      <c r="E24" s="178"/>
      <c r="F24" s="178"/>
      <c r="I24" s="200" t="s">
        <v>247</v>
      </c>
      <c r="J24" s="176">
        <v>25000</v>
      </c>
      <c r="K24" s="198"/>
    </row>
    <row r="25" spans="1:11" ht="12.75">
      <c r="A25" s="190" t="s">
        <v>192</v>
      </c>
      <c r="B25" s="170" t="s">
        <v>334</v>
      </c>
      <c r="C25" s="176">
        <v>300000</v>
      </c>
      <c r="D25" s="177"/>
      <c r="E25" s="178"/>
      <c r="F25" s="178"/>
      <c r="J25" s="176"/>
      <c r="K25" s="198"/>
    </row>
    <row r="26" spans="1:11" ht="12.75">
      <c r="A26" s="190" t="s">
        <v>193</v>
      </c>
      <c r="B26" s="170" t="s">
        <v>335</v>
      </c>
      <c r="C26" s="176">
        <v>150000</v>
      </c>
      <c r="D26" s="177"/>
      <c r="E26" s="178"/>
      <c r="F26" s="178"/>
      <c r="H26" s="175" t="s">
        <v>37</v>
      </c>
      <c r="I26" s="208" t="s">
        <v>287</v>
      </c>
      <c r="J26" s="176">
        <v>960000</v>
      </c>
      <c r="K26" s="198"/>
    </row>
    <row r="27" spans="1:11" ht="12.75">
      <c r="A27" s="190" t="s">
        <v>194</v>
      </c>
      <c r="B27" s="170" t="s">
        <v>140</v>
      </c>
      <c r="C27" s="176">
        <f>C25+C26</f>
        <v>450000</v>
      </c>
      <c r="D27" s="177"/>
      <c r="E27" s="178"/>
      <c r="F27" s="178"/>
      <c r="I27" s="208" t="s">
        <v>288</v>
      </c>
      <c r="J27" s="176">
        <v>400000</v>
      </c>
      <c r="K27" s="198"/>
    </row>
    <row r="28" spans="1:11" ht="12.75">
      <c r="A28" s="190" t="s">
        <v>195</v>
      </c>
      <c r="B28" s="170" t="s">
        <v>336</v>
      </c>
      <c r="C28" s="218">
        <v>4000000</v>
      </c>
      <c r="D28" s="217"/>
      <c r="E28" s="178"/>
      <c r="F28" s="178"/>
      <c r="I28" s="208" t="s">
        <v>289</v>
      </c>
      <c r="J28" s="176">
        <v>60000</v>
      </c>
      <c r="K28" s="198"/>
    </row>
    <row r="29" spans="1:11" ht="12.75">
      <c r="A29" s="190">
        <v>37</v>
      </c>
      <c r="B29" s="170" t="s">
        <v>236</v>
      </c>
      <c r="C29" s="176">
        <v>1400000</v>
      </c>
      <c r="D29" s="177"/>
      <c r="E29" s="178"/>
      <c r="F29" s="178"/>
      <c r="I29" s="208" t="s">
        <v>290</v>
      </c>
      <c r="J29" s="176">
        <v>50000</v>
      </c>
      <c r="K29" s="198"/>
    </row>
    <row r="30" spans="1:10" ht="12.75">
      <c r="A30" s="190">
        <v>39</v>
      </c>
      <c r="B30" s="170" t="s">
        <v>234</v>
      </c>
      <c r="C30" s="176">
        <v>150000</v>
      </c>
      <c r="D30" s="177"/>
      <c r="E30" s="178"/>
      <c r="F30" s="178"/>
      <c r="I30" s="208" t="s">
        <v>291</v>
      </c>
      <c r="J30" s="176">
        <v>30000</v>
      </c>
    </row>
    <row r="31" spans="1:10" ht="12.75">
      <c r="A31" s="190" t="s">
        <v>196</v>
      </c>
      <c r="B31" s="170" t="s">
        <v>337</v>
      </c>
      <c r="C31" s="176">
        <v>625000</v>
      </c>
      <c r="D31" s="177"/>
      <c r="E31" s="177"/>
      <c r="I31" s="209" t="s">
        <v>292</v>
      </c>
      <c r="J31" s="176">
        <v>100000</v>
      </c>
    </row>
    <row r="32" spans="1:10" ht="12.75">
      <c r="A32" s="190" t="s">
        <v>197</v>
      </c>
      <c r="B32" s="170" t="s">
        <v>338</v>
      </c>
      <c r="C32" s="183">
        <v>2110000</v>
      </c>
      <c r="D32" s="177"/>
      <c r="E32" s="178"/>
      <c r="F32" s="178"/>
      <c r="I32" s="208" t="s">
        <v>293</v>
      </c>
      <c r="J32" s="176">
        <v>150000</v>
      </c>
    </row>
    <row r="33" spans="1:10" ht="12.75">
      <c r="A33" s="190" t="s">
        <v>198</v>
      </c>
      <c r="B33" s="170" t="s">
        <v>339</v>
      </c>
      <c r="C33" s="176">
        <v>480000</v>
      </c>
      <c r="D33" s="177"/>
      <c r="E33" s="178"/>
      <c r="F33" s="178"/>
      <c r="I33" s="208" t="s">
        <v>294</v>
      </c>
      <c r="J33" s="176">
        <v>200000</v>
      </c>
    </row>
    <row r="34" spans="1:10" ht="12.75">
      <c r="A34" s="190" t="s">
        <v>199</v>
      </c>
      <c r="B34" s="170" t="s">
        <v>145</v>
      </c>
      <c r="C34" s="176">
        <f>SUM(C28:C33)</f>
        <v>8765000</v>
      </c>
      <c r="D34" s="177"/>
      <c r="E34" s="178"/>
      <c r="F34" s="178"/>
      <c r="I34" s="208" t="s">
        <v>295</v>
      </c>
      <c r="J34" s="176">
        <v>100000</v>
      </c>
    </row>
    <row r="35" spans="1:10" ht="12.75">
      <c r="A35" s="190" t="s">
        <v>200</v>
      </c>
      <c r="B35" s="170" t="s">
        <v>146</v>
      </c>
      <c r="C35" s="176">
        <v>500000</v>
      </c>
      <c r="D35" s="177"/>
      <c r="E35" s="178"/>
      <c r="F35" s="178"/>
      <c r="J35" s="176">
        <f>SUM(J26:J34)</f>
        <v>2050000</v>
      </c>
    </row>
    <row r="36" spans="1:10" ht="12.75">
      <c r="A36" s="190">
        <v>48</v>
      </c>
      <c r="B36" s="170" t="s">
        <v>235</v>
      </c>
      <c r="C36" s="176">
        <v>0</v>
      </c>
      <c r="D36" s="177"/>
      <c r="E36" s="178"/>
      <c r="F36" s="178"/>
      <c r="J36" s="176"/>
    </row>
    <row r="37" spans="1:10" ht="12.75">
      <c r="A37" s="190" t="s">
        <v>201</v>
      </c>
      <c r="B37" s="170" t="s">
        <v>147</v>
      </c>
      <c r="C37" s="176">
        <f>SUM(C35:C36)</f>
        <v>500000</v>
      </c>
      <c r="D37" s="177"/>
      <c r="E37" s="178"/>
      <c r="F37" s="178"/>
      <c r="H37" s="175" t="s">
        <v>83</v>
      </c>
      <c r="I37" s="207" t="s">
        <v>237</v>
      </c>
      <c r="J37" s="176">
        <v>50000</v>
      </c>
    </row>
    <row r="38" spans="1:10" ht="26.25">
      <c r="A38" s="190" t="s">
        <v>202</v>
      </c>
      <c r="B38" s="170" t="s">
        <v>340</v>
      </c>
      <c r="C38" s="176">
        <v>2000000</v>
      </c>
      <c r="D38" s="177"/>
      <c r="E38" s="178"/>
      <c r="F38" s="178"/>
      <c r="I38" s="207" t="s">
        <v>280</v>
      </c>
      <c r="J38" s="176">
        <v>150000</v>
      </c>
    </row>
    <row r="39" spans="1:10" ht="12.75">
      <c r="A39" s="190" t="s">
        <v>203</v>
      </c>
      <c r="B39" s="170" t="s">
        <v>341</v>
      </c>
      <c r="C39" s="183">
        <v>50000</v>
      </c>
      <c r="D39" s="177"/>
      <c r="E39" s="178"/>
      <c r="F39" s="178"/>
      <c r="I39" s="207" t="s">
        <v>238</v>
      </c>
      <c r="J39" s="176">
        <v>0</v>
      </c>
    </row>
    <row r="40" spans="1:10" ht="26.25">
      <c r="A40" s="190" t="s">
        <v>204</v>
      </c>
      <c r="B40" s="170" t="s">
        <v>342</v>
      </c>
      <c r="C40" s="199">
        <f>C38+C39</f>
        <v>2050000</v>
      </c>
      <c r="D40" s="186"/>
      <c r="E40" s="178"/>
      <c r="F40" s="178"/>
      <c r="I40" s="207" t="s">
        <v>239</v>
      </c>
      <c r="J40" s="176">
        <v>150000</v>
      </c>
    </row>
    <row r="41" spans="1:10" ht="14.25">
      <c r="A41" s="193" t="s">
        <v>205</v>
      </c>
      <c r="B41" s="180" t="s">
        <v>151</v>
      </c>
      <c r="C41" s="191">
        <f>C24+C27+C34+C37+C40</f>
        <v>12835000</v>
      </c>
      <c r="D41" s="201"/>
      <c r="E41" s="178"/>
      <c r="F41" s="178"/>
      <c r="I41" s="207" t="s">
        <v>240</v>
      </c>
      <c r="J41" s="176">
        <v>70000</v>
      </c>
    </row>
    <row r="42" spans="1:10" ht="12.75">
      <c r="A42" s="190" t="s">
        <v>206</v>
      </c>
      <c r="B42" s="170" t="s">
        <v>343</v>
      </c>
      <c r="C42" s="176">
        <v>0</v>
      </c>
      <c r="D42" s="177"/>
      <c r="E42" s="177"/>
      <c r="F42" s="178"/>
      <c r="I42" s="207" t="s">
        <v>241</v>
      </c>
      <c r="J42" s="176">
        <v>0</v>
      </c>
    </row>
    <row r="43" spans="1:10" ht="12.75">
      <c r="A43" s="190"/>
      <c r="B43" s="202" t="s">
        <v>153</v>
      </c>
      <c r="C43" s="179"/>
      <c r="D43" s="177"/>
      <c r="E43" s="178"/>
      <c r="F43" s="178"/>
      <c r="I43" s="207" t="s">
        <v>352</v>
      </c>
      <c r="J43" s="176">
        <v>0</v>
      </c>
    </row>
    <row r="44" spans="1:10" ht="12.75">
      <c r="A44" s="190" t="s">
        <v>207</v>
      </c>
      <c r="B44" s="170" t="s">
        <v>344</v>
      </c>
      <c r="C44" s="176">
        <v>750000</v>
      </c>
      <c r="D44" s="177"/>
      <c r="E44" s="177"/>
      <c r="F44" s="178"/>
      <c r="I44" s="207" t="s">
        <v>242</v>
      </c>
      <c r="J44" s="176">
        <v>20000</v>
      </c>
    </row>
    <row r="45" spans="1:10" ht="26.25">
      <c r="A45" s="190" t="s">
        <v>208</v>
      </c>
      <c r="B45" s="170" t="s">
        <v>345</v>
      </c>
      <c r="C45" s="176">
        <v>202500</v>
      </c>
      <c r="E45" s="177"/>
      <c r="F45" s="178"/>
      <c r="I45" s="207" t="s">
        <v>243</v>
      </c>
      <c r="J45" s="176">
        <v>50000</v>
      </c>
    </row>
    <row r="46" spans="1:10" ht="14.25">
      <c r="A46" s="193" t="s">
        <v>209</v>
      </c>
      <c r="B46" s="180" t="s">
        <v>156</v>
      </c>
      <c r="C46" s="191">
        <f>C44+C42+C45</f>
        <v>952500</v>
      </c>
      <c r="D46" s="201"/>
      <c r="E46" s="178"/>
      <c r="F46" s="178"/>
      <c r="I46" s="207" t="s">
        <v>244</v>
      </c>
      <c r="J46" s="176">
        <v>150000</v>
      </c>
    </row>
    <row r="47" spans="1:10" ht="12.75">
      <c r="A47" s="190" t="s">
        <v>210</v>
      </c>
      <c r="B47" s="170" t="s">
        <v>346</v>
      </c>
      <c r="C47" s="176">
        <v>0</v>
      </c>
      <c r="D47" s="177"/>
      <c r="E47" s="177"/>
      <c r="F47" s="178"/>
      <c r="I47" s="207" t="s">
        <v>245</v>
      </c>
      <c r="J47" s="176">
        <v>50000</v>
      </c>
    </row>
    <row r="48" spans="1:10" ht="12.75">
      <c r="A48" s="190" t="s">
        <v>211</v>
      </c>
      <c r="B48" s="170" t="s">
        <v>347</v>
      </c>
      <c r="C48" s="176"/>
      <c r="D48" s="177"/>
      <c r="E48" s="178"/>
      <c r="F48" s="178"/>
      <c r="I48" s="207" t="s">
        <v>353</v>
      </c>
      <c r="J48" s="176">
        <v>250000</v>
      </c>
    </row>
    <row r="49" spans="1:10" ht="26.25">
      <c r="A49" s="190" t="s">
        <v>212</v>
      </c>
      <c r="B49" s="170" t="s">
        <v>348</v>
      </c>
      <c r="C49" s="192"/>
      <c r="E49" s="178"/>
      <c r="F49" s="178"/>
      <c r="I49" s="207" t="s">
        <v>246</v>
      </c>
      <c r="J49" s="176">
        <v>0</v>
      </c>
    </row>
    <row r="50" spans="1:10" ht="14.25">
      <c r="A50" s="190" t="s">
        <v>213</v>
      </c>
      <c r="B50" s="144" t="s">
        <v>160</v>
      </c>
      <c r="C50" s="191">
        <f>SUM(C47:C49)</f>
        <v>0</v>
      </c>
      <c r="D50" s="186"/>
      <c r="E50" s="204"/>
      <c r="F50" s="204"/>
      <c r="J50" s="176">
        <f>SUM(J37:J49)</f>
        <v>940000</v>
      </c>
    </row>
    <row r="51" spans="1:6" ht="26.25">
      <c r="A51" s="190" t="s">
        <v>214</v>
      </c>
      <c r="B51" s="144" t="s">
        <v>161</v>
      </c>
      <c r="C51" s="191">
        <f>C16+C17+C41+C46+C50</f>
        <v>54985040</v>
      </c>
      <c r="D51" s="186"/>
      <c r="E51" s="204"/>
      <c r="F51" s="204"/>
    </row>
    <row r="52" spans="1:6" ht="14.25">
      <c r="A52" s="143"/>
      <c r="B52" s="170"/>
      <c r="C52" s="203"/>
      <c r="D52" s="186"/>
      <c r="E52" s="204"/>
      <c r="F52" s="204"/>
    </row>
    <row r="53" spans="1:6" ht="15">
      <c r="A53" s="143"/>
      <c r="B53" s="260" t="s">
        <v>317</v>
      </c>
      <c r="C53" s="260"/>
      <c r="D53" s="186"/>
      <c r="E53" s="204"/>
      <c r="F53" s="204"/>
    </row>
    <row r="54" spans="1:6" ht="14.25">
      <c r="A54" s="143"/>
      <c r="B54" s="144" t="s">
        <v>318</v>
      </c>
      <c r="C54" s="169"/>
      <c r="D54" s="186"/>
      <c r="E54" s="204"/>
      <c r="F54" s="204"/>
    </row>
    <row r="55" spans="1:6" ht="14.25">
      <c r="A55" s="143"/>
      <c r="B55" s="144" t="s">
        <v>349</v>
      </c>
      <c r="C55" s="169">
        <v>8924796</v>
      </c>
      <c r="D55" s="186"/>
      <c r="E55" s="204"/>
      <c r="F55" s="204"/>
    </row>
    <row r="56" spans="1:6" ht="14.25">
      <c r="A56" s="143"/>
      <c r="B56" s="170" t="s">
        <v>319</v>
      </c>
      <c r="C56" s="203">
        <v>1700000</v>
      </c>
      <c r="D56" s="186"/>
      <c r="E56" s="204"/>
      <c r="F56" s="204"/>
    </row>
    <row r="57" spans="1:6" ht="14.25">
      <c r="A57" s="143"/>
      <c r="B57" s="170" t="s">
        <v>320</v>
      </c>
      <c r="C57" s="203">
        <v>270000</v>
      </c>
      <c r="D57" s="186"/>
      <c r="E57" s="204"/>
      <c r="F57" s="204"/>
    </row>
    <row r="58" spans="1:3" ht="26.25">
      <c r="A58" s="143" t="s">
        <v>213</v>
      </c>
      <c r="B58" s="170" t="s">
        <v>215</v>
      </c>
      <c r="C58" s="192"/>
    </row>
    <row r="59" spans="1:3" ht="26.25">
      <c r="A59" s="143" t="s">
        <v>216</v>
      </c>
      <c r="B59" s="170" t="s">
        <v>217</v>
      </c>
      <c r="C59" s="192"/>
    </row>
    <row r="60" spans="1:3" ht="26.25">
      <c r="A60" s="143" t="s">
        <v>218</v>
      </c>
      <c r="B60" s="144" t="s">
        <v>219</v>
      </c>
      <c r="C60" s="191">
        <f>SUM(C56:C59)</f>
        <v>1970000</v>
      </c>
    </row>
    <row r="61" spans="1:3" ht="26.25">
      <c r="A61" s="143" t="s">
        <v>220</v>
      </c>
      <c r="B61" s="144" t="s">
        <v>221</v>
      </c>
      <c r="C61" s="191">
        <f>SUM(C54:C57)</f>
        <v>10894796</v>
      </c>
    </row>
    <row r="62" spans="1:3" ht="14.25">
      <c r="A62" s="143" t="s">
        <v>222</v>
      </c>
      <c r="B62" s="170" t="s">
        <v>223</v>
      </c>
      <c r="C62" s="203">
        <v>2111853</v>
      </c>
    </row>
    <row r="63" spans="1:3" ht="14.25">
      <c r="A63" s="143" t="s">
        <v>224</v>
      </c>
      <c r="B63" s="170" t="s">
        <v>225</v>
      </c>
      <c r="C63" s="192"/>
    </row>
    <row r="64" spans="1:3" ht="14.25">
      <c r="A64" s="143" t="s">
        <v>180</v>
      </c>
      <c r="B64" s="170" t="s">
        <v>226</v>
      </c>
      <c r="C64" s="192"/>
    </row>
    <row r="65" spans="1:3" ht="14.25">
      <c r="A65" s="143" t="s">
        <v>227</v>
      </c>
      <c r="B65" s="170" t="s">
        <v>228</v>
      </c>
      <c r="C65" s="192"/>
    </row>
    <row r="66" spans="1:3" ht="14.25">
      <c r="A66" s="143" t="s">
        <v>191</v>
      </c>
      <c r="B66" s="170" t="s">
        <v>229</v>
      </c>
      <c r="C66" s="203">
        <f>SUM(C62:C65)</f>
        <v>2111853</v>
      </c>
    </row>
    <row r="67" spans="2:3" ht="14.25">
      <c r="B67" s="205" t="s">
        <v>321</v>
      </c>
      <c r="C67" s="206">
        <f>SUM(C66,C61)</f>
        <v>13006649</v>
      </c>
    </row>
    <row r="69" spans="4:5" ht="14.25">
      <c r="D69" s="187"/>
      <c r="E69" s="188"/>
    </row>
  </sheetData>
  <sheetProtection/>
  <mergeCells count="2">
    <mergeCell ref="B1:C1"/>
    <mergeCell ref="B53:C53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4"/>
  <sheetViews>
    <sheetView zoomScalePageLayoutView="0" workbookViewId="0" topLeftCell="A22">
      <selection activeCell="C23" sqref="C23"/>
    </sheetView>
  </sheetViews>
  <sheetFormatPr defaultColWidth="0" defaultRowHeight="12.75"/>
  <cols>
    <col min="1" max="1" width="8.140625" style="0" customWidth="1"/>
    <col min="2" max="2" width="55.7109375" style="0" customWidth="1"/>
    <col min="3" max="3" width="14.8515625" style="0" customWidth="1"/>
    <col min="4" max="4" width="14.8515625" style="100" customWidth="1"/>
    <col min="5" max="5" width="14.8515625" style="0" customWidth="1"/>
    <col min="6" max="6" width="41.7109375" style="0" customWidth="1"/>
    <col min="7" max="7" width="12.28125" style="0" bestFit="1" customWidth="1"/>
    <col min="8" max="8" width="14.28125" style="0" customWidth="1"/>
    <col min="9" max="9" width="36.7109375" style="0" customWidth="1"/>
    <col min="10" max="10" width="15.140625" style="0" customWidth="1"/>
    <col min="11" max="251" width="8.8515625" style="0" customWidth="1"/>
    <col min="252" max="252" width="8.140625" style="0" customWidth="1"/>
    <col min="253" max="253" width="41.00390625" style="0" customWidth="1"/>
    <col min="254" max="254" width="15.140625" style="0" customWidth="1"/>
    <col min="255" max="16384" width="0" style="0" hidden="1" customWidth="1"/>
  </cols>
  <sheetData>
    <row r="1" spans="2:6" ht="15">
      <c r="B1" s="259" t="s">
        <v>314</v>
      </c>
      <c r="C1" s="259"/>
      <c r="D1" s="78"/>
      <c r="E1" s="79"/>
      <c r="F1" s="79"/>
    </row>
    <row r="2" spans="1:9" ht="15">
      <c r="A2" s="81" t="s">
        <v>173</v>
      </c>
      <c r="B2" s="80" t="s">
        <v>46</v>
      </c>
      <c r="C2" s="81">
        <v>2023</v>
      </c>
      <c r="D2" s="78"/>
      <c r="E2" s="79"/>
      <c r="F2" s="79"/>
      <c r="I2" s="4"/>
    </row>
    <row r="3" spans="1:9" ht="12.75">
      <c r="A3" s="117" t="s">
        <v>174</v>
      </c>
      <c r="B3" s="82" t="s">
        <v>117</v>
      </c>
      <c r="C3" s="83">
        <v>17600000</v>
      </c>
      <c r="D3" s="84"/>
      <c r="E3" s="85"/>
      <c r="F3" s="85"/>
      <c r="H3" s="4"/>
      <c r="I3" s="4"/>
    </row>
    <row r="4" spans="1:9" ht="12.75">
      <c r="A4" s="117">
        <v>3</v>
      </c>
      <c r="B4" s="82" t="s">
        <v>118</v>
      </c>
      <c r="C4" s="83">
        <v>600000</v>
      </c>
      <c r="D4" s="84"/>
      <c r="E4" s="85"/>
      <c r="F4" s="85"/>
      <c r="H4" s="4"/>
      <c r="I4" s="4"/>
    </row>
    <row r="5" spans="1:9" ht="12.75">
      <c r="A5" s="117" t="s">
        <v>175</v>
      </c>
      <c r="B5" s="82" t="s">
        <v>119</v>
      </c>
      <c r="C5" s="83">
        <v>300000</v>
      </c>
      <c r="D5" s="84"/>
      <c r="E5" s="85"/>
      <c r="F5" s="85"/>
      <c r="H5" s="4"/>
      <c r="I5" s="4"/>
    </row>
    <row r="6" spans="1:9" ht="12.75">
      <c r="A6" s="117">
        <v>6</v>
      </c>
      <c r="B6" s="82" t="s">
        <v>120</v>
      </c>
      <c r="C6" s="83"/>
      <c r="D6" s="84"/>
      <c r="E6" s="85"/>
      <c r="F6" s="85"/>
      <c r="I6" s="4"/>
    </row>
    <row r="7" spans="1:9" ht="12.75">
      <c r="A7" s="117" t="s">
        <v>176</v>
      </c>
      <c r="B7" s="82" t="s">
        <v>121</v>
      </c>
      <c r="C7" s="83">
        <v>600000</v>
      </c>
      <c r="D7" s="84"/>
      <c r="E7" s="85"/>
      <c r="F7" s="85"/>
      <c r="H7" s="4"/>
      <c r="I7" s="4"/>
    </row>
    <row r="8" spans="1:8" ht="12.75">
      <c r="A8" s="117"/>
      <c r="B8" s="86" t="s">
        <v>122</v>
      </c>
      <c r="C8" s="83"/>
      <c r="D8" s="84"/>
      <c r="E8" s="85"/>
      <c r="F8" s="85"/>
      <c r="H8" s="4"/>
    </row>
    <row r="9" spans="1:6" ht="12.75">
      <c r="A9" s="117" t="s">
        <v>177</v>
      </c>
      <c r="B9" s="82" t="s">
        <v>123</v>
      </c>
      <c r="C9" s="83">
        <v>100000</v>
      </c>
      <c r="D9" s="84"/>
      <c r="E9" s="85"/>
      <c r="F9" s="85"/>
    </row>
    <row r="10" spans="1:18" ht="15">
      <c r="A10" s="117">
        <v>10</v>
      </c>
      <c r="B10" s="82" t="s">
        <v>124</v>
      </c>
      <c r="C10" s="83">
        <v>48000</v>
      </c>
      <c r="D10" s="84"/>
      <c r="E10" s="85"/>
      <c r="F10" s="85"/>
      <c r="H10" s="4"/>
      <c r="I10" s="131"/>
      <c r="J10" s="2"/>
      <c r="K10" s="2"/>
      <c r="L10" s="132"/>
      <c r="M10" s="2"/>
      <c r="N10" s="2"/>
      <c r="O10" s="2"/>
      <c r="P10" s="2"/>
      <c r="Q10" s="2"/>
      <c r="R10" s="2"/>
    </row>
    <row r="11" spans="1:18" ht="14.25">
      <c r="A11" s="117" t="s">
        <v>178</v>
      </c>
      <c r="B11" s="82" t="s">
        <v>125</v>
      </c>
      <c r="C11" s="87"/>
      <c r="D11" s="84"/>
      <c r="E11" s="84"/>
      <c r="F11" s="84" t="s">
        <v>274</v>
      </c>
      <c r="G11" s="4" t="s">
        <v>275</v>
      </c>
      <c r="I11" s="133"/>
      <c r="J11" s="2"/>
      <c r="K11" s="2"/>
      <c r="L11" s="134"/>
      <c r="M11" s="2"/>
      <c r="N11" s="2"/>
      <c r="O11" s="2"/>
      <c r="P11" s="2"/>
      <c r="Q11" s="2"/>
      <c r="R11" s="2"/>
    </row>
    <row r="12" spans="1:18" ht="14.25">
      <c r="A12" s="118" t="s">
        <v>179</v>
      </c>
      <c r="B12" s="88" t="s">
        <v>126</v>
      </c>
      <c r="C12" s="89">
        <f>SUM(C3:C11)</f>
        <v>19248000</v>
      </c>
      <c r="D12" s="90"/>
      <c r="E12" s="91"/>
      <c r="F12" s="91" t="s">
        <v>276</v>
      </c>
      <c r="G12" s="4" t="s">
        <v>277</v>
      </c>
      <c r="I12" s="2"/>
      <c r="J12" s="2"/>
      <c r="K12" s="2"/>
      <c r="L12" s="134"/>
      <c r="M12" s="2"/>
      <c r="N12" s="2"/>
      <c r="O12" s="2"/>
      <c r="P12" s="2"/>
      <c r="Q12" s="2"/>
      <c r="R12" s="2"/>
    </row>
    <row r="13" spans="1:18" ht="26.25">
      <c r="A13" s="117" t="s">
        <v>180</v>
      </c>
      <c r="B13" s="82" t="s">
        <v>127</v>
      </c>
      <c r="C13" s="83">
        <v>1000000</v>
      </c>
      <c r="D13" s="84"/>
      <c r="E13" s="85"/>
      <c r="F13" s="85"/>
      <c r="I13" s="2"/>
      <c r="J13" s="2"/>
      <c r="K13" s="2"/>
      <c r="L13" s="134"/>
      <c r="M13" s="2"/>
      <c r="N13" s="2"/>
      <c r="O13" s="2"/>
      <c r="P13" s="2"/>
      <c r="Q13" s="2"/>
      <c r="R13" s="2"/>
    </row>
    <row r="14" spans="1:18" ht="14.25">
      <c r="A14" s="117">
        <v>18</v>
      </c>
      <c r="B14" s="82" t="s">
        <v>279</v>
      </c>
      <c r="C14" s="83">
        <v>100000</v>
      </c>
      <c r="D14" s="84"/>
      <c r="E14" s="85"/>
      <c r="F14" s="85"/>
      <c r="I14" s="2"/>
      <c r="J14" s="2"/>
      <c r="K14" s="2"/>
      <c r="L14" s="134"/>
      <c r="M14" s="2"/>
      <c r="N14" s="2"/>
      <c r="O14" s="2"/>
      <c r="P14" s="2"/>
      <c r="Q14" s="2"/>
      <c r="R14" s="2"/>
    </row>
    <row r="15" spans="1:18" ht="14.25">
      <c r="A15" s="119" t="s">
        <v>181</v>
      </c>
      <c r="B15" s="88" t="s">
        <v>128</v>
      </c>
      <c r="C15" s="89">
        <f>SUM(C13:C14)</f>
        <v>1100000</v>
      </c>
      <c r="D15" s="90"/>
      <c r="E15" s="91"/>
      <c r="F15" s="91"/>
      <c r="I15" s="2"/>
      <c r="J15" s="2"/>
      <c r="K15" s="2"/>
      <c r="L15" s="134"/>
      <c r="M15" s="2"/>
      <c r="N15" s="2"/>
      <c r="O15" s="2"/>
      <c r="P15" s="2"/>
      <c r="Q15" s="2"/>
      <c r="R15" s="2"/>
    </row>
    <row r="16" spans="1:18" ht="14.25">
      <c r="A16" s="120" t="s">
        <v>182</v>
      </c>
      <c r="B16" s="92" t="s">
        <v>129</v>
      </c>
      <c r="C16" s="93">
        <f>C12+C15</f>
        <v>20348000</v>
      </c>
      <c r="D16" s="94"/>
      <c r="E16" s="95"/>
      <c r="F16" s="95"/>
      <c r="G16" s="1"/>
      <c r="I16" s="133"/>
      <c r="J16" s="2"/>
      <c r="K16" s="2"/>
      <c r="L16" s="134"/>
      <c r="M16" s="2"/>
      <c r="N16" s="2"/>
      <c r="O16" s="2"/>
      <c r="P16" s="2"/>
      <c r="Q16" s="2"/>
      <c r="R16" s="2"/>
    </row>
    <row r="17" spans="1:18" ht="26.25">
      <c r="A17" s="121" t="s">
        <v>183</v>
      </c>
      <c r="B17" s="96" t="s">
        <v>130</v>
      </c>
      <c r="C17" s="128">
        <f>SUM((C16)*0.13)</f>
        <v>2645240</v>
      </c>
      <c r="D17" s="97"/>
      <c r="E17" s="98"/>
      <c r="F17" s="98"/>
      <c r="I17" s="133"/>
      <c r="J17" s="2"/>
      <c r="K17" s="2"/>
      <c r="L17" s="134"/>
      <c r="M17" s="2"/>
      <c r="N17" s="2"/>
      <c r="O17" s="2"/>
      <c r="P17" s="2"/>
      <c r="Q17" s="2"/>
      <c r="R17" s="2"/>
    </row>
    <row r="18" spans="1:18" ht="14.25">
      <c r="A18" s="117" t="s">
        <v>184</v>
      </c>
      <c r="B18" s="82" t="s">
        <v>131</v>
      </c>
      <c r="C18" s="99"/>
      <c r="I18" s="133"/>
      <c r="J18" s="2"/>
      <c r="K18" s="2"/>
      <c r="L18" s="134"/>
      <c r="M18" s="2"/>
      <c r="N18" s="2"/>
      <c r="O18" s="2"/>
      <c r="P18" s="2"/>
      <c r="Q18" s="2"/>
      <c r="R18" s="2"/>
    </row>
    <row r="19" spans="1:18" ht="14.25">
      <c r="A19" s="117" t="s">
        <v>185</v>
      </c>
      <c r="B19" s="82" t="s">
        <v>132</v>
      </c>
      <c r="C19" s="99"/>
      <c r="I19" s="2"/>
      <c r="J19" s="2"/>
      <c r="K19" s="2"/>
      <c r="L19" s="134"/>
      <c r="M19" s="2"/>
      <c r="N19" s="2"/>
      <c r="O19" s="2"/>
      <c r="P19" s="2"/>
      <c r="Q19" s="2"/>
      <c r="R19" s="2"/>
    </row>
    <row r="20" spans="1:18" ht="14.25">
      <c r="A20" s="117" t="s">
        <v>186</v>
      </c>
      <c r="B20" s="82" t="s">
        <v>133</v>
      </c>
      <c r="C20" s="99"/>
      <c r="I20" s="133"/>
      <c r="J20" s="2"/>
      <c r="K20" s="2"/>
      <c r="L20" s="134"/>
      <c r="M20" s="2"/>
      <c r="N20" s="2"/>
      <c r="O20" s="2"/>
      <c r="P20" s="2"/>
      <c r="Q20" s="2"/>
      <c r="R20" s="2"/>
    </row>
    <row r="21" spans="1:18" ht="26.25">
      <c r="A21" s="117" t="s">
        <v>187</v>
      </c>
      <c r="B21" s="82" t="s">
        <v>134</v>
      </c>
      <c r="C21" s="99"/>
      <c r="E21" s="153" t="s">
        <v>35</v>
      </c>
      <c r="F21" s="4" t="s">
        <v>278</v>
      </c>
      <c r="I21" s="2"/>
      <c r="J21" s="2"/>
      <c r="K21" s="2"/>
      <c r="L21" s="134"/>
      <c r="M21" s="2"/>
      <c r="N21" s="2"/>
      <c r="O21" s="2"/>
      <c r="P21" s="2"/>
      <c r="Q21" s="2"/>
      <c r="R21" s="2"/>
    </row>
    <row r="22" spans="1:18" ht="18" customHeight="1">
      <c r="A22" s="117" t="s">
        <v>188</v>
      </c>
      <c r="B22" s="82" t="s">
        <v>135</v>
      </c>
      <c r="C22" s="83">
        <v>250000</v>
      </c>
      <c r="D22" s="84"/>
      <c r="E22" s="85" t="s">
        <v>36</v>
      </c>
      <c r="F22" s="4" t="s">
        <v>423</v>
      </c>
      <c r="I22" s="2"/>
      <c r="J22" s="2"/>
      <c r="K22" s="2"/>
      <c r="L22" s="134"/>
      <c r="M22" s="2"/>
      <c r="N22" s="2"/>
      <c r="O22" s="2"/>
      <c r="P22" s="2"/>
      <c r="Q22" s="2"/>
      <c r="R22" s="2"/>
    </row>
    <row r="23" spans="1:18" ht="14.25">
      <c r="A23" s="117" t="s">
        <v>189</v>
      </c>
      <c r="B23" s="82" t="s">
        <v>136</v>
      </c>
      <c r="C23" s="83">
        <v>1000000</v>
      </c>
      <c r="D23" s="84"/>
      <c r="E23" s="85"/>
      <c r="F23" s="85"/>
      <c r="I23" s="133"/>
      <c r="J23" s="2"/>
      <c r="K23" s="2"/>
      <c r="L23" s="132"/>
      <c r="M23" s="2"/>
      <c r="N23" s="2"/>
      <c r="O23" s="2"/>
      <c r="P23" s="2"/>
      <c r="Q23" s="2"/>
      <c r="R23" s="2"/>
    </row>
    <row r="24" spans="1:18" ht="15.75">
      <c r="A24" s="118" t="s">
        <v>191</v>
      </c>
      <c r="B24" s="88" t="s">
        <v>137</v>
      </c>
      <c r="C24" s="89">
        <f>SUM(C22:C23)</f>
        <v>1250000</v>
      </c>
      <c r="D24" s="90"/>
      <c r="E24" s="85" t="s">
        <v>271</v>
      </c>
      <c r="F24" s="247" t="s">
        <v>250</v>
      </c>
      <c r="G24" s="248">
        <v>400000</v>
      </c>
      <c r="I24" s="133"/>
      <c r="J24" s="2"/>
      <c r="K24" s="2"/>
      <c r="L24" s="132"/>
      <c r="M24" s="2"/>
      <c r="N24" s="2"/>
      <c r="O24" s="2"/>
      <c r="P24" s="2"/>
      <c r="Q24" s="2"/>
      <c r="R24" s="2"/>
    </row>
    <row r="25" spans="1:18" ht="15.75">
      <c r="A25" s="117" t="s">
        <v>192</v>
      </c>
      <c r="B25" s="82" t="s">
        <v>138</v>
      </c>
      <c r="C25" s="83">
        <v>530000</v>
      </c>
      <c r="D25" s="84"/>
      <c r="E25" s="85"/>
      <c r="F25" s="247" t="s">
        <v>251</v>
      </c>
      <c r="G25" s="248">
        <v>150000</v>
      </c>
      <c r="I25" s="133"/>
      <c r="J25" s="2"/>
      <c r="K25" s="2"/>
      <c r="L25" s="132"/>
      <c r="M25" s="2"/>
      <c r="N25" s="2"/>
      <c r="O25" s="2"/>
      <c r="P25" s="2"/>
      <c r="Q25" s="2"/>
      <c r="R25" s="2"/>
    </row>
    <row r="26" spans="1:18" ht="15">
      <c r="A26" s="117" t="s">
        <v>193</v>
      </c>
      <c r="B26" s="82" t="s">
        <v>139</v>
      </c>
      <c r="C26" s="83">
        <v>200000</v>
      </c>
      <c r="D26" s="84"/>
      <c r="E26" s="85"/>
      <c r="F26" s="154" t="s">
        <v>252</v>
      </c>
      <c r="G26" s="152">
        <v>40000</v>
      </c>
      <c r="I26" s="133"/>
      <c r="J26" s="2"/>
      <c r="K26" s="2"/>
      <c r="L26" s="132"/>
      <c r="M26" s="2"/>
      <c r="N26" s="2"/>
      <c r="O26" s="2"/>
      <c r="P26" s="2"/>
      <c r="Q26" s="2"/>
      <c r="R26" s="2"/>
    </row>
    <row r="27" spans="1:18" ht="15">
      <c r="A27" s="118" t="s">
        <v>194</v>
      </c>
      <c r="B27" s="88" t="s">
        <v>140</v>
      </c>
      <c r="C27" s="89">
        <f>C25+C26</f>
        <v>730000</v>
      </c>
      <c r="D27" s="90"/>
      <c r="E27" s="85"/>
      <c r="F27" s="154" t="s">
        <v>253</v>
      </c>
      <c r="G27" s="152">
        <v>180000</v>
      </c>
      <c r="I27" s="133"/>
      <c r="J27" s="2"/>
      <c r="K27" s="2"/>
      <c r="L27" s="132"/>
      <c r="M27" s="2"/>
      <c r="N27" s="2"/>
      <c r="O27" s="2"/>
      <c r="P27" s="2"/>
      <c r="Q27" s="2"/>
      <c r="R27" s="2"/>
    </row>
    <row r="28" spans="1:18" ht="15">
      <c r="A28" s="117" t="s">
        <v>195</v>
      </c>
      <c r="B28" s="82" t="s">
        <v>141</v>
      </c>
      <c r="C28" s="218">
        <v>6000000</v>
      </c>
      <c r="D28" s="84"/>
      <c r="E28" s="85"/>
      <c r="F28" s="154" t="s">
        <v>254</v>
      </c>
      <c r="G28" s="152">
        <v>300000</v>
      </c>
      <c r="I28" s="133"/>
      <c r="J28" s="2"/>
      <c r="K28" s="2"/>
      <c r="L28" s="134"/>
      <c r="M28" s="2"/>
      <c r="N28" s="2"/>
      <c r="O28" s="2"/>
      <c r="P28" s="2"/>
      <c r="Q28" s="2"/>
      <c r="R28" s="2"/>
    </row>
    <row r="29" spans="1:18" ht="15.75">
      <c r="A29" s="117">
        <v>37</v>
      </c>
      <c r="B29" s="82" t="s">
        <v>236</v>
      </c>
      <c r="C29" s="83"/>
      <c r="D29" s="84"/>
      <c r="E29" s="85"/>
      <c r="F29" s="247" t="s">
        <v>270</v>
      </c>
      <c r="G29" s="248">
        <v>800000</v>
      </c>
      <c r="I29" s="2"/>
      <c r="J29" s="2"/>
      <c r="K29" s="2"/>
      <c r="L29" s="134"/>
      <c r="M29" s="2"/>
      <c r="N29" s="2"/>
      <c r="O29" s="2"/>
      <c r="P29" s="2"/>
      <c r="Q29" s="2"/>
      <c r="R29" s="2"/>
    </row>
    <row r="30" spans="1:18" ht="15">
      <c r="A30" s="117">
        <v>39</v>
      </c>
      <c r="B30" s="82" t="s">
        <v>234</v>
      </c>
      <c r="C30" s="83">
        <v>200000</v>
      </c>
      <c r="D30" s="84"/>
      <c r="E30" s="85"/>
      <c r="F30" s="154" t="s">
        <v>255</v>
      </c>
      <c r="G30" s="152">
        <v>150000</v>
      </c>
      <c r="I30" s="2"/>
      <c r="J30" s="2"/>
      <c r="K30" s="2"/>
      <c r="L30" s="134"/>
      <c r="M30" s="2"/>
      <c r="N30" s="2"/>
      <c r="O30" s="2"/>
      <c r="P30" s="2"/>
      <c r="Q30" s="2"/>
      <c r="R30" s="2"/>
    </row>
    <row r="31" spans="1:18" ht="15.75">
      <c r="A31" s="117" t="s">
        <v>196</v>
      </c>
      <c r="B31" s="82" t="s">
        <v>142</v>
      </c>
      <c r="C31" s="83">
        <v>2000000</v>
      </c>
      <c r="D31" s="84"/>
      <c r="E31" s="84"/>
      <c r="F31" s="247" t="s">
        <v>256</v>
      </c>
      <c r="G31" s="248">
        <v>600000</v>
      </c>
      <c r="I31" s="2"/>
      <c r="J31" s="2"/>
      <c r="K31" s="2"/>
      <c r="L31" s="134"/>
      <c r="M31" s="2"/>
      <c r="N31" s="2"/>
      <c r="O31" s="2"/>
      <c r="P31" s="2"/>
      <c r="Q31" s="2"/>
      <c r="R31" s="2"/>
    </row>
    <row r="32" spans="1:18" ht="12.75">
      <c r="A32" s="117" t="s">
        <v>197</v>
      </c>
      <c r="B32" s="82" t="s">
        <v>143</v>
      </c>
      <c r="C32" s="101">
        <v>960000</v>
      </c>
      <c r="D32" s="84"/>
      <c r="E32" s="85"/>
      <c r="F32" s="91" t="s">
        <v>257</v>
      </c>
      <c r="G32" s="248">
        <v>2000000</v>
      </c>
      <c r="H32" s="152">
        <v>1500000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117" t="s">
        <v>198</v>
      </c>
      <c r="B33" s="82" t="s">
        <v>144</v>
      </c>
      <c r="C33" s="83">
        <v>2000000</v>
      </c>
      <c r="D33" s="84"/>
      <c r="E33" s="85"/>
      <c r="F33" s="91" t="s">
        <v>272</v>
      </c>
      <c r="G33" s="152">
        <v>100000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119" t="s">
        <v>199</v>
      </c>
      <c r="B34" s="88" t="s">
        <v>145</v>
      </c>
      <c r="C34" s="89">
        <f>SUM(C28:C33)</f>
        <v>11160000</v>
      </c>
      <c r="D34" s="84"/>
      <c r="E34" s="85"/>
      <c r="F34" s="85"/>
      <c r="G34" s="152">
        <f>SUM(G24:G33)</f>
        <v>4720000</v>
      </c>
      <c r="H34" s="152">
        <v>2270000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117" t="s">
        <v>200</v>
      </c>
      <c r="B35" s="82" t="s">
        <v>146</v>
      </c>
      <c r="C35" s="83">
        <v>100000</v>
      </c>
      <c r="D35" s="84"/>
      <c r="E35" s="85"/>
      <c r="F35" s="85"/>
      <c r="G35" s="15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117">
        <v>48</v>
      </c>
      <c r="B36" s="82" t="s">
        <v>235</v>
      </c>
      <c r="C36" s="83">
        <v>320000</v>
      </c>
      <c r="D36" s="84"/>
      <c r="E36" s="85"/>
      <c r="F36" s="85" t="s">
        <v>84</v>
      </c>
      <c r="I36" s="2"/>
      <c r="J36" s="133"/>
      <c r="K36" s="2"/>
      <c r="L36" s="2"/>
      <c r="M36" s="2"/>
      <c r="N36" s="2"/>
      <c r="O36" s="2"/>
      <c r="P36" s="2"/>
      <c r="Q36" s="2"/>
      <c r="R36" s="2"/>
    </row>
    <row r="37" spans="1:18" ht="17.25" customHeight="1">
      <c r="A37" s="118" t="s">
        <v>201</v>
      </c>
      <c r="B37" s="88" t="s">
        <v>147</v>
      </c>
      <c r="C37" s="89">
        <f>SUM(C35:C36)</f>
        <v>420000</v>
      </c>
      <c r="D37" s="90"/>
      <c r="E37" s="85"/>
      <c r="F37" s="85" t="s">
        <v>273</v>
      </c>
      <c r="G37" s="152"/>
      <c r="I37" s="2"/>
      <c r="J37" s="133"/>
      <c r="K37" s="2"/>
      <c r="L37" s="2"/>
      <c r="M37" s="2"/>
      <c r="N37" s="2"/>
      <c r="O37" s="2"/>
      <c r="P37" s="2"/>
      <c r="Q37" s="2"/>
      <c r="R37" s="2"/>
    </row>
    <row r="38" spans="1:18" ht="26.25">
      <c r="A38" s="117" t="s">
        <v>202</v>
      </c>
      <c r="B38" s="82" t="s">
        <v>148</v>
      </c>
      <c r="C38" s="83">
        <v>2300000</v>
      </c>
      <c r="D38" s="84"/>
      <c r="E38" s="85"/>
      <c r="F38" s="85"/>
      <c r="I38" s="2"/>
      <c r="J38" s="133"/>
      <c r="K38" s="2"/>
      <c r="L38" s="2"/>
      <c r="M38" s="2"/>
      <c r="N38" s="2"/>
      <c r="O38" s="2"/>
      <c r="P38" s="2"/>
      <c r="Q38" s="2"/>
      <c r="R38" s="2"/>
    </row>
    <row r="39" spans="1:18" ht="12.75">
      <c r="A39" s="117" t="s">
        <v>203</v>
      </c>
      <c r="B39" s="82" t="s">
        <v>149</v>
      </c>
      <c r="C39" s="101">
        <v>50000</v>
      </c>
      <c r="D39" s="84"/>
      <c r="E39" s="85"/>
      <c r="F39" s="85">
        <f>SUM(E28/1.27)</f>
        <v>0</v>
      </c>
      <c r="I39" s="2"/>
      <c r="J39" s="133"/>
      <c r="K39" s="2"/>
      <c r="L39" s="2"/>
      <c r="M39" s="2"/>
      <c r="N39" s="2"/>
      <c r="O39" s="2"/>
      <c r="P39" s="2"/>
      <c r="Q39" s="2"/>
      <c r="R39" s="2"/>
    </row>
    <row r="40" spans="1:18" ht="26.25">
      <c r="A40" s="118" t="s">
        <v>204</v>
      </c>
      <c r="B40" s="102" t="s">
        <v>150</v>
      </c>
      <c r="C40" s="103">
        <f>C38+C39</f>
        <v>2350000</v>
      </c>
      <c r="D40" s="104"/>
      <c r="E40" s="85"/>
      <c r="F40" s="85"/>
      <c r="I40" s="2"/>
      <c r="J40" s="133"/>
      <c r="K40" s="2"/>
      <c r="L40" s="2"/>
      <c r="M40" s="2"/>
      <c r="N40" s="2"/>
      <c r="O40" s="2"/>
      <c r="P40" s="2"/>
      <c r="Q40" s="2"/>
      <c r="R40" s="2"/>
    </row>
    <row r="41" spans="1:18" ht="14.25">
      <c r="A41" s="121" t="s">
        <v>205</v>
      </c>
      <c r="B41" s="96" t="s">
        <v>151</v>
      </c>
      <c r="C41" s="105">
        <f>C24+C27+C34+C37+C40</f>
        <v>15910000</v>
      </c>
      <c r="D41" s="106"/>
      <c r="E41" s="85"/>
      <c r="F41" s="90" t="s">
        <v>422</v>
      </c>
      <c r="G41" s="243">
        <v>11489896</v>
      </c>
      <c r="I41" s="2"/>
      <c r="J41" s="133"/>
      <c r="K41" s="2"/>
      <c r="L41" s="2"/>
      <c r="M41" s="2"/>
      <c r="N41" s="2"/>
      <c r="O41" s="2"/>
      <c r="P41" s="2"/>
      <c r="Q41" s="2"/>
      <c r="R41" s="2"/>
    </row>
    <row r="42" spans="1:18" ht="14.25">
      <c r="A42" s="135">
        <v>194</v>
      </c>
      <c r="B42" s="136" t="s">
        <v>249</v>
      </c>
      <c r="C42" s="137">
        <v>100000</v>
      </c>
      <c r="D42" s="106"/>
      <c r="E42" s="85"/>
      <c r="F42" s="85"/>
      <c r="I42" s="2"/>
      <c r="J42" s="133"/>
      <c r="K42" s="2"/>
      <c r="L42" s="2"/>
      <c r="M42" s="2"/>
      <c r="N42" s="2"/>
      <c r="O42" s="2"/>
      <c r="P42" s="2"/>
      <c r="Q42" s="2"/>
      <c r="R42" s="2"/>
    </row>
    <row r="43" spans="1:18" ht="12.75">
      <c r="A43" s="117" t="s">
        <v>206</v>
      </c>
      <c r="B43" s="82" t="s">
        <v>152</v>
      </c>
      <c r="C43" s="83"/>
      <c r="D43" s="84"/>
      <c r="E43" s="84"/>
      <c r="F43" s="85"/>
      <c r="I43" s="2"/>
      <c r="J43" s="133"/>
      <c r="K43" s="2"/>
      <c r="L43" s="2"/>
      <c r="M43" s="2"/>
      <c r="N43" s="2"/>
      <c r="O43" s="2"/>
      <c r="P43" s="2"/>
      <c r="Q43" s="2"/>
      <c r="R43" s="2"/>
    </row>
    <row r="44" spans="1:18" ht="12.75">
      <c r="A44" s="117"/>
      <c r="B44" s="107" t="s">
        <v>153</v>
      </c>
      <c r="C44" s="108"/>
      <c r="D44" s="109"/>
      <c r="E44" s="85"/>
      <c r="F44" s="85"/>
      <c r="I44" s="2"/>
      <c r="J44" s="133"/>
      <c r="K44" s="2"/>
      <c r="L44" s="2"/>
      <c r="M44" s="2"/>
      <c r="N44" s="2"/>
      <c r="O44" s="2"/>
      <c r="P44" s="2"/>
      <c r="Q44" s="2"/>
      <c r="R44" s="2"/>
    </row>
    <row r="45" spans="1:18" ht="12.75">
      <c r="A45" s="117" t="s">
        <v>207</v>
      </c>
      <c r="B45" s="82" t="s">
        <v>154</v>
      </c>
      <c r="C45" s="83">
        <v>2000000</v>
      </c>
      <c r="D45" s="84"/>
      <c r="E45" s="84"/>
      <c r="F45" s="85"/>
      <c r="I45" s="2"/>
      <c r="J45" s="133"/>
      <c r="K45" s="2"/>
      <c r="L45" s="2"/>
      <c r="M45" s="2"/>
      <c r="N45" s="2"/>
      <c r="O45" s="2"/>
      <c r="P45" s="2"/>
      <c r="Q45" s="2"/>
      <c r="R45" s="2"/>
    </row>
    <row r="46" spans="1:18" ht="26.25">
      <c r="A46" s="117" t="s">
        <v>208</v>
      </c>
      <c r="B46" s="82" t="s">
        <v>155</v>
      </c>
      <c r="C46" s="83">
        <v>270000</v>
      </c>
      <c r="E46" s="84"/>
      <c r="F46" s="85"/>
      <c r="I46" s="2"/>
      <c r="J46" s="133"/>
      <c r="K46" s="2"/>
      <c r="L46" s="2"/>
      <c r="M46" s="2"/>
      <c r="N46" s="2"/>
      <c r="O46" s="2"/>
      <c r="P46" s="2"/>
      <c r="Q46" s="2"/>
      <c r="R46" s="2"/>
    </row>
    <row r="47" spans="1:18" ht="14.25">
      <c r="A47" s="121" t="s">
        <v>209</v>
      </c>
      <c r="B47" s="96" t="s">
        <v>156</v>
      </c>
      <c r="C47" s="105">
        <f>C45+C43+C46</f>
        <v>2270000</v>
      </c>
      <c r="D47" s="106"/>
      <c r="E47" s="85"/>
      <c r="F47" s="85"/>
      <c r="I47" s="2"/>
      <c r="J47" s="133"/>
      <c r="K47" s="2"/>
      <c r="L47" s="2"/>
      <c r="M47" s="2"/>
      <c r="N47" s="2"/>
      <c r="O47" s="2"/>
      <c r="P47" s="2"/>
      <c r="Q47" s="2"/>
      <c r="R47" s="2"/>
    </row>
    <row r="48" spans="1:18" ht="12.75">
      <c r="A48" s="117" t="s">
        <v>210</v>
      </c>
      <c r="B48" s="82" t="s">
        <v>157</v>
      </c>
      <c r="C48" s="83"/>
      <c r="D48" s="84"/>
      <c r="E48" s="84"/>
      <c r="F48" s="85"/>
      <c r="I48" s="2"/>
      <c r="J48" s="133"/>
      <c r="K48" s="2"/>
      <c r="L48" s="2"/>
      <c r="M48" s="2"/>
      <c r="N48" s="2"/>
      <c r="O48" s="2"/>
      <c r="P48" s="2"/>
      <c r="Q48" s="2"/>
      <c r="R48" s="2"/>
    </row>
    <row r="49" spans="1:18" ht="12.75">
      <c r="A49" s="117" t="s">
        <v>211</v>
      </c>
      <c r="B49" s="82" t="s">
        <v>158</v>
      </c>
      <c r="C49" s="83"/>
      <c r="D49" s="84"/>
      <c r="E49" s="85"/>
      <c r="F49" s="85"/>
      <c r="I49" s="2"/>
      <c r="J49" s="133"/>
      <c r="K49" s="2"/>
      <c r="L49" s="2"/>
      <c r="M49" s="2"/>
      <c r="N49" s="2"/>
      <c r="O49" s="2"/>
      <c r="P49" s="2"/>
      <c r="Q49" s="2"/>
      <c r="R49" s="2"/>
    </row>
    <row r="50" spans="1:18" ht="14.25">
      <c r="A50" s="117" t="s">
        <v>212</v>
      </c>
      <c r="B50" s="82" t="s">
        <v>159</v>
      </c>
      <c r="C50" s="99"/>
      <c r="E50" s="85"/>
      <c r="F50" s="85"/>
      <c r="I50" s="2"/>
      <c r="J50" s="133"/>
      <c r="K50" s="2"/>
      <c r="L50" s="2"/>
      <c r="M50" s="2"/>
      <c r="N50" s="2"/>
      <c r="O50" s="2"/>
      <c r="P50" s="2"/>
      <c r="Q50" s="2"/>
      <c r="R50" s="2"/>
    </row>
    <row r="51" spans="1:18" ht="14.25">
      <c r="A51" s="122" t="s">
        <v>213</v>
      </c>
      <c r="B51" s="110" t="s">
        <v>160</v>
      </c>
      <c r="C51" s="111">
        <f>SUM(C48:C50)</f>
        <v>0</v>
      </c>
      <c r="D51" s="112"/>
      <c r="E51" s="113"/>
      <c r="F51" s="113"/>
      <c r="I51" s="2"/>
      <c r="J51" s="133"/>
      <c r="K51" s="2"/>
      <c r="L51" s="2"/>
      <c r="M51" s="2"/>
      <c r="N51" s="2"/>
      <c r="O51" s="2"/>
      <c r="P51" s="2"/>
      <c r="Q51" s="2"/>
      <c r="R51" s="2"/>
    </row>
    <row r="52" spans="1:18" ht="26.25">
      <c r="A52" s="123" t="s">
        <v>214</v>
      </c>
      <c r="B52" s="114" t="s">
        <v>161</v>
      </c>
      <c r="C52" s="115">
        <f>C16+C17+C41+C47+C51</f>
        <v>41173240</v>
      </c>
      <c r="D52" s="112"/>
      <c r="E52" s="113"/>
      <c r="F52" s="113"/>
      <c r="I52" s="2"/>
      <c r="J52" s="133"/>
      <c r="K52" s="2"/>
      <c r="L52" s="2"/>
      <c r="M52" s="2"/>
      <c r="N52" s="2"/>
      <c r="O52" s="2"/>
      <c r="P52" s="2"/>
      <c r="Q52" s="2"/>
      <c r="R52" s="2"/>
    </row>
    <row r="53" spans="1:18" ht="26.25">
      <c r="A53" s="117" t="s">
        <v>213</v>
      </c>
      <c r="B53" s="82" t="s">
        <v>215</v>
      </c>
      <c r="C53" s="99"/>
      <c r="I53" s="2"/>
      <c r="J53" s="133"/>
      <c r="K53" s="2"/>
      <c r="L53" s="2"/>
      <c r="M53" s="2"/>
      <c r="N53" s="2"/>
      <c r="O53" s="2"/>
      <c r="P53" s="2"/>
      <c r="Q53" s="2"/>
      <c r="R53" s="2"/>
    </row>
    <row r="54" spans="1:18" ht="26.25">
      <c r="A54" s="117" t="s">
        <v>216</v>
      </c>
      <c r="B54" s="82" t="s">
        <v>217</v>
      </c>
      <c r="C54" s="99"/>
      <c r="I54" s="2"/>
      <c r="J54" s="133"/>
      <c r="K54" s="2"/>
      <c r="L54" s="2"/>
      <c r="M54" s="2"/>
      <c r="N54" s="2"/>
      <c r="O54" s="2"/>
      <c r="P54" s="2"/>
      <c r="Q54" s="2"/>
      <c r="R54" s="2"/>
    </row>
    <row r="55" spans="1:18" ht="26.25">
      <c r="A55" s="122" t="s">
        <v>218</v>
      </c>
      <c r="B55" s="110" t="s">
        <v>219</v>
      </c>
      <c r="C55" s="124"/>
      <c r="I55" s="2"/>
      <c r="J55" s="133"/>
      <c r="K55" s="2"/>
      <c r="L55" s="2"/>
      <c r="M55" s="2"/>
      <c r="N55" s="2"/>
      <c r="O55" s="2"/>
      <c r="P55" s="2"/>
      <c r="Q55" s="2"/>
      <c r="R55" s="2"/>
    </row>
    <row r="56" spans="1:18" ht="26.25">
      <c r="A56" s="123" t="s">
        <v>220</v>
      </c>
      <c r="B56" s="114" t="s">
        <v>221</v>
      </c>
      <c r="C56" s="125"/>
      <c r="I56" s="2"/>
      <c r="J56" s="133"/>
      <c r="K56" s="2"/>
      <c r="L56" s="2"/>
      <c r="M56" s="2"/>
      <c r="N56" s="2"/>
      <c r="O56" s="2"/>
      <c r="P56" s="2"/>
      <c r="Q56" s="2"/>
      <c r="R56" s="2"/>
    </row>
    <row r="57" spans="1:18" ht="14.25">
      <c r="A57" s="117" t="s">
        <v>222</v>
      </c>
      <c r="B57" s="82" t="s">
        <v>223</v>
      </c>
      <c r="C57" s="83">
        <v>1123749</v>
      </c>
      <c r="I57" s="2"/>
      <c r="J57" s="133"/>
      <c r="K57" s="2"/>
      <c r="L57" s="2"/>
      <c r="M57" s="2"/>
      <c r="N57" s="2"/>
      <c r="O57" s="2"/>
      <c r="P57" s="2"/>
      <c r="Q57" s="2"/>
      <c r="R57" s="2"/>
    </row>
    <row r="58" spans="1:18" ht="14.25">
      <c r="A58" s="117" t="s">
        <v>224</v>
      </c>
      <c r="B58" s="82" t="s">
        <v>225</v>
      </c>
      <c r="C58" s="99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17" t="s">
        <v>180</v>
      </c>
      <c r="B59" s="82" t="s">
        <v>226</v>
      </c>
      <c r="C59" s="99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4.25">
      <c r="A60" s="117" t="s">
        <v>227</v>
      </c>
      <c r="B60" s="82" t="s">
        <v>228</v>
      </c>
      <c r="C60" s="99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4.25">
      <c r="A61" s="122" t="s">
        <v>191</v>
      </c>
      <c r="B61" s="110" t="s">
        <v>229</v>
      </c>
      <c r="C61" s="124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9:18" ht="14.25"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9:18" ht="14.25"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4:5" ht="14.25">
      <c r="D64" s="126"/>
      <c r="E64" s="12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5"/>
  <sheetViews>
    <sheetView zoomScalePageLayoutView="0" workbookViewId="0" topLeftCell="A28">
      <selection activeCell="G23" sqref="G23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4" width="14.8515625" style="100" customWidth="1"/>
    <col min="5" max="5" width="14.8515625" style="0" customWidth="1"/>
    <col min="6" max="6" width="24.28125" style="0" customWidth="1"/>
    <col min="7" max="7" width="11.28125" style="0" bestFit="1" customWidth="1"/>
    <col min="8" max="8" width="9.140625" style="0" customWidth="1"/>
    <col min="9" max="9" width="36.7109375" style="0" customWidth="1"/>
    <col min="10" max="10" width="15.140625" style="0" customWidth="1"/>
    <col min="11" max="251" width="8.8515625" style="0" customWidth="1"/>
    <col min="252" max="252" width="8.140625" style="0" customWidth="1"/>
    <col min="253" max="253" width="41.00390625" style="0" customWidth="1"/>
    <col min="254" max="254" width="15.140625" style="0" customWidth="1"/>
    <col min="255" max="16384" width="0" style="0" hidden="1" customWidth="1"/>
  </cols>
  <sheetData>
    <row r="1" spans="2:9" ht="15">
      <c r="B1" s="259" t="s">
        <v>315</v>
      </c>
      <c r="C1" s="259"/>
      <c r="D1" s="78"/>
      <c r="E1" s="79"/>
      <c r="F1" s="79"/>
      <c r="I1" s="2"/>
    </row>
    <row r="2" spans="1:9" ht="15">
      <c r="A2" s="81" t="s">
        <v>173</v>
      </c>
      <c r="B2" s="80" t="s">
        <v>46</v>
      </c>
      <c r="C2" s="81">
        <v>2023</v>
      </c>
      <c r="D2" s="78"/>
      <c r="E2" s="79"/>
      <c r="F2" s="79"/>
      <c r="I2" s="161"/>
    </row>
    <row r="3" spans="1:9" ht="12.75">
      <c r="A3" s="117" t="s">
        <v>174</v>
      </c>
      <c r="B3" s="82" t="s">
        <v>117</v>
      </c>
      <c r="C3" s="83">
        <v>52600000</v>
      </c>
      <c r="D3" s="84"/>
      <c r="E3" s="85"/>
      <c r="F3" s="85"/>
      <c r="H3" s="4"/>
      <c r="I3" s="161"/>
    </row>
    <row r="4" spans="1:9" ht="12.75">
      <c r="A4" s="117">
        <v>3</v>
      </c>
      <c r="B4" s="82" t="s">
        <v>118</v>
      </c>
      <c r="C4" s="83">
        <v>2000000</v>
      </c>
      <c r="D4" s="84"/>
      <c r="E4" s="85"/>
      <c r="F4" s="85"/>
      <c r="G4" s="152"/>
      <c r="H4" s="4"/>
      <c r="I4" s="161"/>
    </row>
    <row r="5" spans="1:9" ht="26.25">
      <c r="A5" s="117" t="s">
        <v>175</v>
      </c>
      <c r="B5" s="82" t="s">
        <v>119</v>
      </c>
      <c r="C5" s="83">
        <v>5000000</v>
      </c>
      <c r="D5" s="84"/>
      <c r="E5" s="168"/>
      <c r="F5" s="140"/>
      <c r="G5" s="141"/>
      <c r="H5" s="161"/>
      <c r="I5" s="161"/>
    </row>
    <row r="6" spans="1:9" ht="12.75">
      <c r="A6" s="117">
        <v>6</v>
      </c>
      <c r="B6" s="82" t="s">
        <v>120</v>
      </c>
      <c r="C6" s="83">
        <v>801492</v>
      </c>
      <c r="D6" s="84"/>
      <c r="E6" s="168"/>
      <c r="F6" s="2"/>
      <c r="G6" s="3"/>
      <c r="H6" s="2"/>
      <c r="I6" s="161"/>
    </row>
    <row r="7" spans="1:9" ht="14.25">
      <c r="A7" s="117" t="s">
        <v>176</v>
      </c>
      <c r="B7" s="82" t="s">
        <v>121</v>
      </c>
      <c r="C7" s="83">
        <v>1320000</v>
      </c>
      <c r="D7" s="84"/>
      <c r="E7" s="168"/>
      <c r="F7" s="142"/>
      <c r="G7" s="141"/>
      <c r="H7" s="161"/>
      <c r="I7" s="161"/>
    </row>
    <row r="8" spans="1:9" ht="14.25">
      <c r="A8" s="117"/>
      <c r="B8" s="86" t="s">
        <v>122</v>
      </c>
      <c r="C8" s="83">
        <v>280000</v>
      </c>
      <c r="D8" s="84"/>
      <c r="E8" s="168"/>
      <c r="F8" s="142"/>
      <c r="G8" s="141"/>
      <c r="H8" s="161"/>
      <c r="I8" s="2"/>
    </row>
    <row r="9" spans="1:9" ht="12.75">
      <c r="A9" s="117" t="s">
        <v>177</v>
      </c>
      <c r="B9" s="82" t="s">
        <v>123</v>
      </c>
      <c r="C9" s="83">
        <v>1440000</v>
      </c>
      <c r="D9" s="84"/>
      <c r="E9" s="85"/>
      <c r="F9" s="85"/>
      <c r="I9" s="2"/>
    </row>
    <row r="10" spans="1:18" ht="15">
      <c r="A10" s="117">
        <v>10</v>
      </c>
      <c r="B10" s="82" t="s">
        <v>124</v>
      </c>
      <c r="C10" s="83">
        <v>120000</v>
      </c>
      <c r="D10" s="84"/>
      <c r="E10" s="85"/>
      <c r="F10" s="85"/>
      <c r="H10" s="4"/>
      <c r="I10" s="131"/>
      <c r="J10" s="2"/>
      <c r="K10" s="2"/>
      <c r="L10" s="132"/>
      <c r="M10" s="2"/>
      <c r="N10" s="2"/>
      <c r="O10" s="2"/>
      <c r="P10" s="2"/>
      <c r="Q10" s="2"/>
      <c r="R10" s="2"/>
    </row>
    <row r="11" spans="1:18" ht="14.25">
      <c r="A11" s="117" t="s">
        <v>178</v>
      </c>
      <c r="B11" s="82" t="s">
        <v>125</v>
      </c>
      <c r="C11" s="87">
        <v>0</v>
      </c>
      <c r="D11" s="84"/>
      <c r="E11" s="84"/>
      <c r="F11" s="84"/>
      <c r="I11" s="133"/>
      <c r="J11" s="2"/>
      <c r="K11" s="2"/>
      <c r="L11" s="134"/>
      <c r="M11" s="2"/>
      <c r="N11" s="2"/>
      <c r="O11" s="2"/>
      <c r="P11" s="2"/>
      <c r="Q11" s="2"/>
      <c r="R11" s="2"/>
    </row>
    <row r="12" spans="1:18" ht="14.25">
      <c r="A12" s="118" t="s">
        <v>179</v>
      </c>
      <c r="B12" s="88" t="s">
        <v>126</v>
      </c>
      <c r="C12" s="89">
        <f>SUM(C3:C11)</f>
        <v>63561492</v>
      </c>
      <c r="D12" s="90"/>
      <c r="E12" s="91"/>
      <c r="F12" s="91"/>
      <c r="I12" s="2"/>
      <c r="J12" s="2"/>
      <c r="K12" s="2"/>
      <c r="L12" s="134"/>
      <c r="M12" s="2"/>
      <c r="N12" s="2"/>
      <c r="O12" s="2"/>
      <c r="P12" s="2"/>
      <c r="Q12" s="2"/>
      <c r="R12" s="2"/>
    </row>
    <row r="13" spans="1:18" ht="26.25">
      <c r="A13" s="117" t="s">
        <v>180</v>
      </c>
      <c r="B13" s="82" t="s">
        <v>127</v>
      </c>
      <c r="C13" s="83">
        <v>5000000</v>
      </c>
      <c r="D13" s="84"/>
      <c r="E13" s="85"/>
      <c r="F13" s="85"/>
      <c r="I13" s="2"/>
      <c r="J13" s="2"/>
      <c r="K13" s="2"/>
      <c r="L13" s="134"/>
      <c r="M13" s="2"/>
      <c r="N13" s="2"/>
      <c r="O13" s="2"/>
      <c r="P13" s="2"/>
      <c r="Q13" s="2"/>
      <c r="R13" s="2"/>
    </row>
    <row r="14" spans="1:18" ht="14.25">
      <c r="A14" s="119" t="s">
        <v>181</v>
      </c>
      <c r="B14" s="88" t="s">
        <v>128</v>
      </c>
      <c r="C14" s="89">
        <f>C13</f>
        <v>5000000</v>
      </c>
      <c r="D14" s="90"/>
      <c r="E14" s="91"/>
      <c r="F14" s="91"/>
      <c r="I14" s="2"/>
      <c r="J14" s="2"/>
      <c r="K14" s="2"/>
      <c r="L14" s="134"/>
      <c r="M14" s="2"/>
      <c r="N14" s="2"/>
      <c r="O14" s="2"/>
      <c r="P14" s="2"/>
      <c r="Q14" s="2"/>
      <c r="R14" s="2"/>
    </row>
    <row r="15" spans="1:18" ht="14.25">
      <c r="A15" s="120" t="s">
        <v>182</v>
      </c>
      <c r="B15" s="92" t="s">
        <v>129</v>
      </c>
      <c r="C15" s="93">
        <f>C12+C14</f>
        <v>68561492</v>
      </c>
      <c r="D15" s="94"/>
      <c r="E15" s="95"/>
      <c r="F15" s="95"/>
      <c r="G15" s="1"/>
      <c r="I15" s="133"/>
      <c r="J15" s="2"/>
      <c r="K15" s="2"/>
      <c r="L15" s="134"/>
      <c r="M15" s="2"/>
      <c r="N15" s="2"/>
      <c r="O15" s="2"/>
      <c r="P15" s="2"/>
      <c r="Q15" s="2"/>
      <c r="R15" s="2"/>
    </row>
    <row r="16" spans="1:18" ht="26.25">
      <c r="A16" s="121" t="s">
        <v>183</v>
      </c>
      <c r="B16" s="96" t="s">
        <v>130</v>
      </c>
      <c r="C16" s="128">
        <v>8600000</v>
      </c>
      <c r="D16" s="97"/>
      <c r="E16" s="98"/>
      <c r="F16" s="98"/>
      <c r="I16" s="133"/>
      <c r="J16" s="2"/>
      <c r="K16" s="2"/>
      <c r="L16" s="134"/>
      <c r="M16" s="2"/>
      <c r="N16" s="2"/>
      <c r="O16" s="2"/>
      <c r="P16" s="2"/>
      <c r="Q16" s="2"/>
      <c r="R16" s="2"/>
    </row>
    <row r="17" spans="1:18" ht="14.25">
      <c r="A17" s="117" t="s">
        <v>184</v>
      </c>
      <c r="B17" s="82" t="s">
        <v>131</v>
      </c>
      <c r="C17" s="99"/>
      <c r="I17" s="133"/>
      <c r="J17" s="2"/>
      <c r="K17" s="2"/>
      <c r="L17" s="134"/>
      <c r="M17" s="2"/>
      <c r="N17" s="2"/>
      <c r="O17" s="2"/>
      <c r="P17" s="2"/>
      <c r="Q17" s="2"/>
      <c r="R17" s="2"/>
    </row>
    <row r="18" spans="1:18" ht="14.25">
      <c r="A18" s="117" t="s">
        <v>185</v>
      </c>
      <c r="B18" s="82" t="s">
        <v>132</v>
      </c>
      <c r="C18" s="99"/>
      <c r="I18" s="2"/>
      <c r="J18" s="2"/>
      <c r="K18" s="2"/>
      <c r="L18" s="134"/>
      <c r="M18" s="2"/>
      <c r="N18" s="2"/>
      <c r="O18" s="2"/>
      <c r="P18" s="2"/>
      <c r="Q18" s="2"/>
      <c r="R18" s="2"/>
    </row>
    <row r="19" spans="1:18" ht="14.25">
      <c r="A19" s="117" t="s">
        <v>186</v>
      </c>
      <c r="B19" s="82" t="s">
        <v>133</v>
      </c>
      <c r="C19" s="99"/>
      <c r="I19" s="133"/>
      <c r="J19" s="2"/>
      <c r="K19" s="2"/>
      <c r="L19" s="134"/>
      <c r="M19" s="2"/>
      <c r="N19" s="2"/>
      <c r="O19" s="2"/>
      <c r="P19" s="2"/>
      <c r="Q19" s="2"/>
      <c r="R19" s="2"/>
    </row>
    <row r="20" spans="1:18" ht="39">
      <c r="A20" s="117" t="s">
        <v>187</v>
      </c>
      <c r="B20" s="82" t="s">
        <v>134</v>
      </c>
      <c r="C20" s="99"/>
      <c r="F20" s="85" t="s">
        <v>276</v>
      </c>
      <c r="H20" s="4" t="s">
        <v>281</v>
      </c>
      <c r="I20" s="2"/>
      <c r="J20" s="2"/>
      <c r="K20" s="2"/>
      <c r="L20" s="134"/>
      <c r="M20" s="2"/>
      <c r="N20" s="2"/>
      <c r="O20" s="2"/>
      <c r="P20" s="2"/>
      <c r="Q20" s="2"/>
      <c r="R20" s="2"/>
    </row>
    <row r="21" spans="1:18" ht="18" customHeight="1">
      <c r="A21" s="117" t="s">
        <v>188</v>
      </c>
      <c r="B21" s="82" t="s">
        <v>135</v>
      </c>
      <c r="C21" s="83">
        <v>1000000</v>
      </c>
      <c r="D21" s="84"/>
      <c r="E21" s="85"/>
      <c r="F21" s="85" t="s">
        <v>35</v>
      </c>
      <c r="G21" s="4" t="s">
        <v>402</v>
      </c>
      <c r="I21" s="2"/>
      <c r="J21" s="2"/>
      <c r="K21" s="2"/>
      <c r="L21" s="134"/>
      <c r="M21" s="2"/>
      <c r="N21" s="2"/>
      <c r="O21" s="2"/>
      <c r="P21" s="2"/>
      <c r="Q21" s="2"/>
      <c r="R21" s="2"/>
    </row>
    <row r="22" spans="1:18" ht="14.25">
      <c r="A22" s="117" t="s">
        <v>189</v>
      </c>
      <c r="B22" s="82" t="s">
        <v>136</v>
      </c>
      <c r="C22" s="83">
        <v>1750000</v>
      </c>
      <c r="D22" s="84"/>
      <c r="E22" s="85"/>
      <c r="F22" s="85" t="s">
        <v>37</v>
      </c>
      <c r="G22" s="4" t="s">
        <v>366</v>
      </c>
      <c r="I22" s="133"/>
      <c r="J22" s="2"/>
      <c r="K22" s="2"/>
      <c r="L22" s="132"/>
      <c r="M22" s="2"/>
      <c r="N22" s="2"/>
      <c r="O22" s="2"/>
      <c r="P22" s="2"/>
      <c r="Q22" s="2"/>
      <c r="R22" s="2"/>
    </row>
    <row r="23" spans="1:18" ht="14.25">
      <c r="A23" s="118" t="s">
        <v>191</v>
      </c>
      <c r="B23" s="88" t="s">
        <v>137</v>
      </c>
      <c r="C23" s="89">
        <f>SUM(C21:C22)</f>
        <v>2750000</v>
      </c>
      <c r="D23" s="90"/>
      <c r="E23" s="85"/>
      <c r="F23" s="85" t="s">
        <v>36</v>
      </c>
      <c r="G23" s="4" t="s">
        <v>282</v>
      </c>
      <c r="I23" s="133"/>
      <c r="J23" s="2"/>
      <c r="K23" s="2"/>
      <c r="L23" s="132"/>
      <c r="M23" s="2"/>
      <c r="N23" s="2"/>
      <c r="O23" s="2"/>
      <c r="P23" s="2"/>
      <c r="Q23" s="2"/>
      <c r="R23" s="2"/>
    </row>
    <row r="24" spans="1:18" ht="15">
      <c r="A24" s="117" t="s">
        <v>192</v>
      </c>
      <c r="B24" s="82" t="s">
        <v>138</v>
      </c>
      <c r="C24" s="83">
        <v>200000</v>
      </c>
      <c r="D24" s="84"/>
      <c r="E24" s="85"/>
      <c r="F24" s="138"/>
      <c r="I24" s="133"/>
      <c r="J24" s="2"/>
      <c r="K24" s="2"/>
      <c r="L24" s="132"/>
      <c r="M24" s="2"/>
      <c r="N24" s="2"/>
      <c r="O24" s="2"/>
      <c r="P24" s="2"/>
      <c r="Q24" s="2"/>
      <c r="R24" s="2"/>
    </row>
    <row r="25" spans="1:18" ht="15">
      <c r="A25" s="117" t="s">
        <v>193</v>
      </c>
      <c r="B25" s="82" t="s">
        <v>139</v>
      </c>
      <c r="C25" s="83">
        <v>150000</v>
      </c>
      <c r="D25" s="84"/>
      <c r="E25" s="85"/>
      <c r="F25" s="138"/>
      <c r="I25" s="133"/>
      <c r="J25" s="2"/>
      <c r="K25" s="2"/>
      <c r="L25" s="132"/>
      <c r="M25" s="2"/>
      <c r="N25" s="2"/>
      <c r="O25" s="2"/>
      <c r="P25" s="2"/>
      <c r="Q25" s="2"/>
      <c r="R25" s="2"/>
    </row>
    <row r="26" spans="1:18" ht="14.25">
      <c r="A26" s="118" t="s">
        <v>194</v>
      </c>
      <c r="B26" s="88" t="s">
        <v>140</v>
      </c>
      <c r="C26" s="89">
        <f>C24+C25</f>
        <v>350000</v>
      </c>
      <c r="D26" s="90"/>
      <c r="E26" s="85"/>
      <c r="F26" s="85" t="s">
        <v>84</v>
      </c>
      <c r="G26" s="140" t="s">
        <v>371</v>
      </c>
      <c r="I26" s="160">
        <v>100000</v>
      </c>
      <c r="J26" s="2"/>
      <c r="K26" s="2"/>
      <c r="L26" s="132"/>
      <c r="M26" s="2"/>
      <c r="N26" s="2"/>
      <c r="O26" s="2"/>
      <c r="P26" s="2"/>
      <c r="Q26" s="2"/>
      <c r="R26" s="2"/>
    </row>
    <row r="27" spans="1:18" ht="15">
      <c r="A27" s="117" t="s">
        <v>195</v>
      </c>
      <c r="B27" s="82" t="s">
        <v>141</v>
      </c>
      <c r="C27" s="218">
        <v>18000000</v>
      </c>
      <c r="D27" s="84"/>
      <c r="E27" s="85"/>
      <c r="F27" s="138"/>
      <c r="G27" s="161" t="s">
        <v>367</v>
      </c>
      <c r="I27" s="160">
        <v>350000</v>
      </c>
      <c r="J27" s="2"/>
      <c r="K27" s="2"/>
      <c r="L27" s="134"/>
      <c r="M27" s="2"/>
      <c r="N27" s="2"/>
      <c r="O27" s="2"/>
      <c r="P27" s="2"/>
      <c r="Q27" s="2"/>
      <c r="R27" s="2"/>
    </row>
    <row r="28" spans="1:18" ht="15">
      <c r="A28" s="117">
        <v>37</v>
      </c>
      <c r="B28" s="82" t="s">
        <v>236</v>
      </c>
      <c r="C28" s="83">
        <v>24000000</v>
      </c>
      <c r="D28" s="84"/>
      <c r="E28" s="85"/>
      <c r="F28" s="138"/>
      <c r="G28" s="140" t="s">
        <v>368</v>
      </c>
      <c r="H28" s="4"/>
      <c r="I28" s="160">
        <v>200000</v>
      </c>
      <c r="J28" s="2"/>
      <c r="K28" s="2"/>
      <c r="L28" s="134"/>
      <c r="M28" s="2"/>
      <c r="N28" s="2"/>
      <c r="O28" s="2"/>
      <c r="P28" s="2"/>
      <c r="Q28" s="2"/>
      <c r="R28" s="2"/>
    </row>
    <row r="29" spans="1:18" ht="15">
      <c r="A29" s="117">
        <v>39</v>
      </c>
      <c r="B29" s="82" t="s">
        <v>234</v>
      </c>
      <c r="C29" s="83">
        <v>100000</v>
      </c>
      <c r="D29" s="84"/>
      <c r="E29" s="85"/>
      <c r="F29" s="138"/>
      <c r="G29" s="140" t="s">
        <v>369</v>
      </c>
      <c r="H29" s="4"/>
      <c r="I29" s="160">
        <v>550000</v>
      </c>
      <c r="J29" s="2"/>
      <c r="K29" s="2"/>
      <c r="L29" s="134"/>
      <c r="M29" s="2"/>
      <c r="N29" s="2"/>
      <c r="O29" s="2"/>
      <c r="P29" s="2"/>
      <c r="Q29" s="2"/>
      <c r="R29" s="2"/>
    </row>
    <row r="30" spans="1:18" ht="15">
      <c r="A30" s="117" t="s">
        <v>196</v>
      </c>
      <c r="B30" s="82" t="s">
        <v>142</v>
      </c>
      <c r="C30" s="83">
        <v>1800000</v>
      </c>
      <c r="D30" s="84"/>
      <c r="E30" s="84"/>
      <c r="F30" s="138"/>
      <c r="G30" s="214" t="s">
        <v>370</v>
      </c>
      <c r="I30" s="141">
        <v>36000</v>
      </c>
      <c r="J30" s="2"/>
      <c r="K30" s="2"/>
      <c r="L30" s="134"/>
      <c r="M30" s="2"/>
      <c r="N30" s="2"/>
      <c r="O30" s="2"/>
      <c r="P30" s="2"/>
      <c r="Q30" s="2"/>
      <c r="R30" s="2"/>
    </row>
    <row r="31" spans="1:18" ht="12.75">
      <c r="A31" s="117" t="s">
        <v>197</v>
      </c>
      <c r="B31" s="82" t="s">
        <v>143</v>
      </c>
      <c r="C31" s="101">
        <v>2150000</v>
      </c>
      <c r="D31" s="84"/>
      <c r="E31" s="85"/>
      <c r="F31" s="139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117" t="s">
        <v>198</v>
      </c>
      <c r="B32" s="82" t="s">
        <v>144</v>
      </c>
      <c r="C32" s="83">
        <v>1600000</v>
      </c>
      <c r="D32" s="84"/>
      <c r="E32" s="85"/>
      <c r="F32" s="85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119" t="s">
        <v>199</v>
      </c>
      <c r="B33" s="88" t="s">
        <v>145</v>
      </c>
      <c r="C33" s="89">
        <f>SUM(C27:C32)</f>
        <v>47650000</v>
      </c>
      <c r="D33" s="84"/>
      <c r="E33" s="85"/>
      <c r="F33" s="85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117" t="s">
        <v>200</v>
      </c>
      <c r="B34" s="82" t="s">
        <v>146</v>
      </c>
      <c r="C34" s="83">
        <v>330000</v>
      </c>
      <c r="D34" s="84"/>
      <c r="E34" s="85"/>
      <c r="F34" s="85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117">
        <v>48</v>
      </c>
      <c r="B35" s="82" t="s">
        <v>235</v>
      </c>
      <c r="C35" s="83"/>
      <c r="D35" s="84"/>
      <c r="E35" s="85"/>
      <c r="F35" s="85"/>
      <c r="I35" s="2"/>
      <c r="J35" s="133"/>
      <c r="K35" s="2"/>
      <c r="L35" s="2"/>
      <c r="M35" s="2"/>
      <c r="N35" s="2"/>
      <c r="O35" s="2"/>
      <c r="P35" s="2"/>
      <c r="Q35" s="2"/>
      <c r="R35" s="2"/>
    </row>
    <row r="36" spans="1:18" ht="26.25">
      <c r="A36" s="118" t="s">
        <v>201</v>
      </c>
      <c r="B36" s="88" t="s">
        <v>147</v>
      </c>
      <c r="C36" s="89">
        <f>SUM(C34:C35)</f>
        <v>330000</v>
      </c>
      <c r="D36" s="90"/>
      <c r="E36" s="85"/>
      <c r="F36" s="85"/>
      <c r="I36" s="2"/>
      <c r="J36" s="133"/>
      <c r="K36" s="2"/>
      <c r="L36" s="2"/>
      <c r="M36" s="2"/>
      <c r="N36" s="2"/>
      <c r="O36" s="2"/>
      <c r="P36" s="2"/>
      <c r="Q36" s="2"/>
      <c r="R36" s="2"/>
    </row>
    <row r="37" spans="1:18" ht="26.25">
      <c r="A37" s="117" t="s">
        <v>202</v>
      </c>
      <c r="B37" s="82" t="s">
        <v>148</v>
      </c>
      <c r="C37" s="83">
        <v>13500000</v>
      </c>
      <c r="D37" s="84"/>
      <c r="E37" s="85"/>
      <c r="F37" s="90" t="s">
        <v>420</v>
      </c>
      <c r="G37" s="244">
        <v>24317730</v>
      </c>
      <c r="I37" s="2"/>
      <c r="J37" s="133"/>
      <c r="K37" s="2"/>
      <c r="L37" s="2"/>
      <c r="M37" s="2"/>
      <c r="N37" s="2"/>
      <c r="O37" s="2"/>
      <c r="P37" s="2"/>
      <c r="Q37" s="2"/>
      <c r="R37" s="2"/>
    </row>
    <row r="38" spans="1:18" ht="12.75">
      <c r="A38" s="117" t="s">
        <v>203</v>
      </c>
      <c r="B38" s="82" t="s">
        <v>149</v>
      </c>
      <c r="C38" s="101"/>
      <c r="D38" s="84"/>
      <c r="E38" s="85"/>
      <c r="F38" s="84" t="s">
        <v>436</v>
      </c>
      <c r="I38" s="2"/>
      <c r="J38" s="133"/>
      <c r="K38" s="2"/>
      <c r="L38" s="2"/>
      <c r="M38" s="2"/>
      <c r="N38" s="2"/>
      <c r="O38" s="2"/>
      <c r="P38" s="2"/>
      <c r="Q38" s="2"/>
      <c r="R38" s="2"/>
    </row>
    <row r="39" spans="1:18" ht="26.25">
      <c r="A39" s="118" t="s">
        <v>204</v>
      </c>
      <c r="B39" s="102" t="s">
        <v>150</v>
      </c>
      <c r="C39" s="103">
        <f>C37+C38</f>
        <v>13500000</v>
      </c>
      <c r="D39" s="104"/>
      <c r="E39" s="85"/>
      <c r="F39" s="85"/>
      <c r="I39" s="2"/>
      <c r="J39" s="133"/>
      <c r="K39" s="2"/>
      <c r="L39" s="2"/>
      <c r="M39" s="2"/>
      <c r="N39" s="2"/>
      <c r="O39" s="2"/>
      <c r="P39" s="2"/>
      <c r="Q39" s="2"/>
      <c r="R39" s="2"/>
    </row>
    <row r="40" spans="1:18" ht="14.25">
      <c r="A40" s="121" t="s">
        <v>205</v>
      </c>
      <c r="B40" s="96" t="s">
        <v>151</v>
      </c>
      <c r="C40" s="105">
        <f>C23+C26+C33+C36+C39</f>
        <v>64580000</v>
      </c>
      <c r="D40" s="106"/>
      <c r="E40" s="85"/>
      <c r="F40" s="85"/>
      <c r="I40" s="2"/>
      <c r="J40" s="133"/>
      <c r="K40" s="2"/>
      <c r="L40" s="2"/>
      <c r="M40" s="2"/>
      <c r="N40" s="2"/>
      <c r="O40" s="2"/>
      <c r="P40" s="2"/>
      <c r="Q40" s="2"/>
      <c r="R40" s="2"/>
    </row>
    <row r="41" spans="1:18" ht="14.25">
      <c r="A41" s="135">
        <v>194</v>
      </c>
      <c r="B41" s="136" t="s">
        <v>249</v>
      </c>
      <c r="C41" s="137"/>
      <c r="D41" s="106"/>
      <c r="E41" s="85"/>
      <c r="F41" s="85"/>
      <c r="I41" s="2"/>
      <c r="J41" s="133"/>
      <c r="K41" s="2"/>
      <c r="L41" s="2"/>
      <c r="M41" s="2"/>
      <c r="N41" s="2"/>
      <c r="O41" s="2"/>
      <c r="P41" s="2"/>
      <c r="Q41" s="2"/>
      <c r="R41" s="2"/>
    </row>
    <row r="42" spans="1:18" ht="12.75">
      <c r="A42" s="117" t="s">
        <v>206</v>
      </c>
      <c r="B42" s="82" t="s">
        <v>152</v>
      </c>
      <c r="C42" s="83"/>
      <c r="D42" s="84"/>
      <c r="E42" s="84"/>
      <c r="F42" s="85"/>
      <c r="I42" s="2"/>
      <c r="J42" s="133"/>
      <c r="K42" s="2"/>
      <c r="L42" s="2"/>
      <c r="M42" s="2"/>
      <c r="N42" s="2"/>
      <c r="O42" s="2"/>
      <c r="P42" s="2"/>
      <c r="Q42" s="2"/>
      <c r="R42" s="2"/>
    </row>
    <row r="43" spans="1:18" ht="12.75">
      <c r="A43" s="117"/>
      <c r="B43" s="107" t="s">
        <v>153</v>
      </c>
      <c r="C43" s="108"/>
      <c r="D43" s="109"/>
      <c r="E43" s="85"/>
      <c r="F43" s="85"/>
      <c r="I43" s="2"/>
      <c r="J43" s="133"/>
      <c r="K43" s="2"/>
      <c r="L43" s="2"/>
      <c r="M43" s="2"/>
      <c r="N43" s="2"/>
      <c r="O43" s="2"/>
      <c r="P43" s="2"/>
      <c r="Q43" s="2"/>
      <c r="R43" s="2"/>
    </row>
    <row r="44" spans="1:18" ht="12.75">
      <c r="A44" s="117" t="s">
        <v>207</v>
      </c>
      <c r="B44" s="82" t="s">
        <v>154</v>
      </c>
      <c r="C44" s="83">
        <v>760000</v>
      </c>
      <c r="D44" s="84"/>
      <c r="E44" s="84"/>
      <c r="F44" s="85"/>
      <c r="I44" s="2"/>
      <c r="J44" s="133"/>
      <c r="K44" s="2"/>
      <c r="L44" s="2"/>
      <c r="M44" s="2"/>
      <c r="N44" s="2"/>
      <c r="O44" s="2"/>
      <c r="P44" s="2"/>
      <c r="Q44" s="2"/>
      <c r="R44" s="2"/>
    </row>
    <row r="45" spans="1:18" ht="26.25">
      <c r="A45" s="117" t="s">
        <v>208</v>
      </c>
      <c r="B45" s="82" t="s">
        <v>155</v>
      </c>
      <c r="C45" s="99"/>
      <c r="E45" s="84"/>
      <c r="F45" s="85"/>
      <c r="I45" s="2"/>
      <c r="J45" s="133"/>
      <c r="K45" s="2"/>
      <c r="L45" s="2"/>
      <c r="M45" s="2"/>
      <c r="N45" s="2"/>
      <c r="O45" s="2"/>
      <c r="P45" s="2"/>
      <c r="Q45" s="2"/>
      <c r="R45" s="2"/>
    </row>
    <row r="46" spans="1:18" ht="14.25">
      <c r="A46" s="121" t="s">
        <v>209</v>
      </c>
      <c r="B46" s="96" t="s">
        <v>156</v>
      </c>
      <c r="C46" s="105">
        <f>C44+C42+C45</f>
        <v>760000</v>
      </c>
      <c r="D46" s="106"/>
      <c r="E46" s="85"/>
      <c r="F46" s="85"/>
      <c r="I46" s="2"/>
      <c r="J46" s="133"/>
      <c r="K46" s="2"/>
      <c r="L46" s="2"/>
      <c r="M46" s="2"/>
      <c r="N46" s="2"/>
      <c r="O46" s="2"/>
      <c r="P46" s="2"/>
      <c r="Q46" s="2"/>
      <c r="R46" s="2"/>
    </row>
    <row r="47" spans="1:18" ht="12.75">
      <c r="A47" s="117" t="s">
        <v>210</v>
      </c>
      <c r="B47" s="82" t="s">
        <v>157</v>
      </c>
      <c r="C47" s="83"/>
      <c r="D47" s="84"/>
      <c r="E47" s="84"/>
      <c r="F47" s="85"/>
      <c r="I47" s="2"/>
      <c r="J47" s="133"/>
      <c r="K47" s="2"/>
      <c r="L47" s="2"/>
      <c r="M47" s="2"/>
      <c r="N47" s="2"/>
      <c r="O47" s="2"/>
      <c r="P47" s="2"/>
      <c r="Q47" s="2"/>
      <c r="R47" s="2"/>
    </row>
    <row r="48" spans="1:18" ht="12.75">
      <c r="A48" s="117" t="s">
        <v>211</v>
      </c>
      <c r="B48" s="82" t="s">
        <v>158</v>
      </c>
      <c r="C48" s="83"/>
      <c r="D48" s="84"/>
      <c r="E48" s="85"/>
      <c r="F48" s="85"/>
      <c r="I48" s="2"/>
      <c r="J48" s="133"/>
      <c r="K48" s="2"/>
      <c r="L48" s="2"/>
      <c r="M48" s="2"/>
      <c r="N48" s="2"/>
      <c r="O48" s="2"/>
      <c r="P48" s="2"/>
      <c r="Q48" s="2"/>
      <c r="R48" s="2"/>
    </row>
    <row r="49" spans="1:18" ht="26.25">
      <c r="A49" s="117" t="s">
        <v>212</v>
      </c>
      <c r="B49" s="82" t="s">
        <v>159</v>
      </c>
      <c r="C49" s="99"/>
      <c r="E49" s="85"/>
      <c r="F49" s="85"/>
      <c r="I49" s="2"/>
      <c r="J49" s="133"/>
      <c r="K49" s="2"/>
      <c r="L49" s="2"/>
      <c r="M49" s="2"/>
      <c r="N49" s="2"/>
      <c r="O49" s="2"/>
      <c r="P49" s="2"/>
      <c r="Q49" s="2"/>
      <c r="R49" s="2"/>
    </row>
    <row r="50" spans="1:18" ht="14.25">
      <c r="A50" s="122" t="s">
        <v>213</v>
      </c>
      <c r="B50" s="110" t="s">
        <v>160</v>
      </c>
      <c r="C50" s="111">
        <f>SUM(C47:C49)</f>
        <v>0</v>
      </c>
      <c r="D50" s="112"/>
      <c r="E50" s="113"/>
      <c r="F50" s="113"/>
      <c r="I50" s="2"/>
      <c r="J50" s="133"/>
      <c r="K50" s="2"/>
      <c r="L50" s="2"/>
      <c r="M50" s="2"/>
      <c r="N50" s="2"/>
      <c r="O50" s="2"/>
      <c r="P50" s="2"/>
      <c r="Q50" s="2"/>
      <c r="R50" s="2"/>
    </row>
    <row r="51" spans="1:18" ht="26.25">
      <c r="A51" s="123" t="s">
        <v>214</v>
      </c>
      <c r="B51" s="114" t="s">
        <v>161</v>
      </c>
      <c r="C51" s="115">
        <f>C15+C16+C40+C46+C50</f>
        <v>142501492</v>
      </c>
      <c r="D51" s="112"/>
      <c r="E51" s="113"/>
      <c r="F51" s="113"/>
      <c r="I51" s="2"/>
      <c r="J51" s="133"/>
      <c r="K51" s="2"/>
      <c r="L51" s="2"/>
      <c r="M51" s="2"/>
      <c r="N51" s="2"/>
      <c r="O51" s="2"/>
      <c r="P51" s="2"/>
      <c r="Q51" s="2"/>
      <c r="R51" s="2"/>
    </row>
    <row r="52" spans="1:18" ht="14.25">
      <c r="A52" s="117" t="s">
        <v>213</v>
      </c>
      <c r="B52" s="82" t="s">
        <v>363</v>
      </c>
      <c r="C52" s="83">
        <v>32000000</v>
      </c>
      <c r="I52" s="2"/>
      <c r="J52" s="133"/>
      <c r="K52" s="2"/>
      <c r="L52" s="2"/>
      <c r="M52" s="2"/>
      <c r="N52" s="2"/>
      <c r="O52" s="2"/>
      <c r="P52" s="2"/>
      <c r="Q52" s="2"/>
      <c r="R52" s="2"/>
    </row>
    <row r="53" spans="1:18" ht="14.25">
      <c r="A53" s="117" t="s">
        <v>216</v>
      </c>
      <c r="B53" s="82" t="s">
        <v>364</v>
      </c>
      <c r="C53" s="83">
        <v>3500000</v>
      </c>
      <c r="I53" s="2"/>
      <c r="J53" s="133"/>
      <c r="K53" s="2"/>
      <c r="L53" s="2"/>
      <c r="M53" s="2"/>
      <c r="N53" s="2"/>
      <c r="O53" s="2"/>
      <c r="P53" s="2"/>
      <c r="Q53" s="2"/>
      <c r="R53" s="2"/>
    </row>
    <row r="54" spans="1:18" ht="14.25">
      <c r="A54" s="117"/>
      <c r="B54" s="82" t="s">
        <v>365</v>
      </c>
      <c r="C54" s="83">
        <v>945000</v>
      </c>
      <c r="I54" s="2"/>
      <c r="J54" s="133"/>
      <c r="K54" s="2"/>
      <c r="L54" s="2"/>
      <c r="M54" s="2"/>
      <c r="N54" s="2"/>
      <c r="O54" s="2"/>
      <c r="P54" s="2"/>
      <c r="Q54" s="2"/>
      <c r="R54" s="2"/>
    </row>
    <row r="55" spans="1:18" ht="14.25">
      <c r="A55" s="117"/>
      <c r="B55" s="82" t="s">
        <v>421</v>
      </c>
      <c r="C55" s="83">
        <v>3125000</v>
      </c>
      <c r="I55" s="2"/>
      <c r="J55" s="133"/>
      <c r="K55" s="2"/>
      <c r="L55" s="2"/>
      <c r="M55" s="2"/>
      <c r="N55" s="2"/>
      <c r="O55" s="2"/>
      <c r="P55" s="2"/>
      <c r="Q55" s="2"/>
      <c r="R55" s="2"/>
    </row>
    <row r="56" spans="1:18" ht="26.25">
      <c r="A56" s="122" t="s">
        <v>218</v>
      </c>
      <c r="B56" s="110" t="s">
        <v>219</v>
      </c>
      <c r="C56" s="215">
        <f>SUM(C52:C54)</f>
        <v>36445000</v>
      </c>
      <c r="I56" s="2"/>
      <c r="J56" s="133"/>
      <c r="K56" s="2"/>
      <c r="L56" s="2"/>
      <c r="M56" s="2"/>
      <c r="N56" s="2"/>
      <c r="O56" s="2"/>
      <c r="P56" s="2"/>
      <c r="Q56" s="2"/>
      <c r="R56" s="2"/>
    </row>
    <row r="57" spans="1:18" ht="26.25">
      <c r="A57" s="123" t="s">
        <v>220</v>
      </c>
      <c r="B57" s="114" t="s">
        <v>221</v>
      </c>
      <c r="C57" s="125"/>
      <c r="I57" s="2"/>
      <c r="J57" s="133"/>
      <c r="K57" s="2"/>
      <c r="L57" s="2"/>
      <c r="M57" s="2"/>
      <c r="N57" s="2"/>
      <c r="O57" s="2"/>
      <c r="P57" s="2"/>
      <c r="Q57" s="2"/>
      <c r="R57" s="2"/>
    </row>
    <row r="58" spans="1:18" ht="14.25">
      <c r="A58" s="117" t="s">
        <v>222</v>
      </c>
      <c r="B58" s="82" t="s">
        <v>223</v>
      </c>
      <c r="C58" s="83">
        <v>2515182</v>
      </c>
      <c r="I58" s="2"/>
      <c r="J58" s="133"/>
      <c r="K58" s="2"/>
      <c r="L58" s="2"/>
      <c r="M58" s="2"/>
      <c r="N58" s="2"/>
      <c r="O58" s="2"/>
      <c r="P58" s="2"/>
      <c r="Q58" s="2"/>
      <c r="R58" s="2"/>
    </row>
    <row r="59" spans="1:18" ht="14.25">
      <c r="A59" s="117" t="s">
        <v>224</v>
      </c>
      <c r="B59" s="82" t="s">
        <v>225</v>
      </c>
      <c r="C59" s="99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4.25">
      <c r="A60" s="117" t="s">
        <v>180</v>
      </c>
      <c r="B60" s="82" t="s">
        <v>226</v>
      </c>
      <c r="C60" s="99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4.25">
      <c r="A61" s="117" t="s">
        <v>227</v>
      </c>
      <c r="B61" s="82" t="s">
        <v>228</v>
      </c>
      <c r="C61" s="99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4.25">
      <c r="A62" s="122" t="s">
        <v>191</v>
      </c>
      <c r="B62" s="110" t="s">
        <v>229</v>
      </c>
      <c r="C62" s="216">
        <f>SUM(C58:C61)</f>
        <v>2515182</v>
      </c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9:18" ht="14.25"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9:18" ht="14.25"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4:5" ht="14.25">
      <c r="D65" s="126"/>
      <c r="E65" s="12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2"/>
  <sheetViews>
    <sheetView zoomScalePageLayoutView="0" workbookViewId="0" topLeftCell="A37">
      <selection activeCell="C32" sqref="C32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4" width="14.8515625" style="100" customWidth="1"/>
    <col min="5" max="5" width="14.8515625" style="0" customWidth="1"/>
    <col min="6" max="6" width="24.28125" style="0" customWidth="1"/>
    <col min="7" max="7" width="44.28125" style="0" bestFit="1" customWidth="1"/>
    <col min="8" max="8" width="9.140625" style="0" customWidth="1"/>
    <col min="9" max="9" width="36.7109375" style="0" customWidth="1"/>
    <col min="10" max="10" width="15.140625" style="0" customWidth="1"/>
    <col min="11" max="251" width="8.8515625" style="0" customWidth="1"/>
    <col min="252" max="252" width="8.140625" style="0" customWidth="1"/>
    <col min="253" max="253" width="41.00390625" style="0" customWidth="1"/>
    <col min="254" max="254" width="15.140625" style="0" customWidth="1"/>
    <col min="255" max="16384" width="0" style="0" hidden="1" customWidth="1"/>
  </cols>
  <sheetData>
    <row r="1" spans="2:6" ht="15">
      <c r="B1" s="259" t="s">
        <v>316</v>
      </c>
      <c r="C1" s="259"/>
      <c r="D1" s="78"/>
      <c r="E1" s="79"/>
      <c r="F1" s="79"/>
    </row>
    <row r="2" spans="1:9" ht="15">
      <c r="A2" s="81" t="s">
        <v>173</v>
      </c>
      <c r="B2" s="80" t="s">
        <v>46</v>
      </c>
      <c r="C2" s="81">
        <v>2023</v>
      </c>
      <c r="D2" s="78"/>
      <c r="E2" s="79"/>
      <c r="F2" s="79"/>
      <c r="I2" s="4"/>
    </row>
    <row r="3" spans="1:9" ht="12.75">
      <c r="A3" s="117" t="s">
        <v>174</v>
      </c>
      <c r="B3" s="82" t="s">
        <v>117</v>
      </c>
      <c r="C3" s="83">
        <v>117000000</v>
      </c>
      <c r="D3" s="84"/>
      <c r="E3" s="85"/>
      <c r="F3" s="85"/>
      <c r="H3" s="4"/>
      <c r="I3" s="4"/>
    </row>
    <row r="4" spans="1:9" ht="14.25">
      <c r="A4" s="117">
        <v>3</v>
      </c>
      <c r="B4" s="82" t="s">
        <v>118</v>
      </c>
      <c r="C4" s="83">
        <v>5000000</v>
      </c>
      <c r="D4" s="84"/>
      <c r="E4" s="85"/>
      <c r="F4" s="140" t="s">
        <v>276</v>
      </c>
      <c r="G4" s="4" t="s">
        <v>372</v>
      </c>
      <c r="H4" s="4"/>
      <c r="I4" s="4"/>
    </row>
    <row r="5" spans="1:9" ht="26.25">
      <c r="A5" s="117" t="s">
        <v>175</v>
      </c>
      <c r="B5" s="82" t="s">
        <v>119</v>
      </c>
      <c r="C5" s="83"/>
      <c r="D5" s="84"/>
      <c r="E5" s="85"/>
      <c r="F5" s="140" t="s">
        <v>37</v>
      </c>
      <c r="G5" s="141" t="s">
        <v>375</v>
      </c>
      <c r="H5" s="4"/>
      <c r="I5" s="4"/>
    </row>
    <row r="6" spans="1:9" ht="12.75">
      <c r="A6" s="117">
        <v>6</v>
      </c>
      <c r="B6" s="82" t="s">
        <v>120</v>
      </c>
      <c r="C6" s="83">
        <v>3458000</v>
      </c>
      <c r="D6" s="84"/>
      <c r="E6" s="85"/>
      <c r="F6" s="161" t="s">
        <v>36</v>
      </c>
      <c r="G6" s="3" t="s">
        <v>373</v>
      </c>
      <c r="I6" s="4"/>
    </row>
    <row r="7" spans="1:9" ht="14.25">
      <c r="A7" s="117" t="s">
        <v>176</v>
      </c>
      <c r="B7" s="82" t="s">
        <v>121</v>
      </c>
      <c r="C7" s="83">
        <v>5065000</v>
      </c>
      <c r="D7" s="84"/>
      <c r="E7" s="85"/>
      <c r="F7" s="142"/>
      <c r="G7" s="141" t="s">
        <v>374</v>
      </c>
      <c r="H7" s="4"/>
      <c r="I7" s="4"/>
    </row>
    <row r="8" spans="1:8" ht="14.25">
      <c r="A8" s="117"/>
      <c r="B8" s="86" t="s">
        <v>122</v>
      </c>
      <c r="C8" s="83"/>
      <c r="D8" s="84"/>
      <c r="E8" s="85"/>
      <c r="F8" s="142"/>
      <c r="G8" s="141"/>
      <c r="H8" s="4"/>
    </row>
    <row r="9" spans="1:7" ht="12.75">
      <c r="A9" s="117" t="s">
        <v>177</v>
      </c>
      <c r="B9" s="82" t="s">
        <v>123</v>
      </c>
      <c r="C9" s="83">
        <v>3240000</v>
      </c>
      <c r="D9" s="84"/>
      <c r="E9" s="85"/>
      <c r="F9" s="85"/>
      <c r="G9" s="1"/>
    </row>
    <row r="10" spans="1:18" ht="15">
      <c r="A10" s="117">
        <v>10</v>
      </c>
      <c r="B10" s="82" t="s">
        <v>124</v>
      </c>
      <c r="C10" s="83">
        <v>720000</v>
      </c>
      <c r="D10" s="84"/>
      <c r="E10" s="85"/>
      <c r="F10" s="85"/>
      <c r="H10" s="4"/>
      <c r="I10" s="131"/>
      <c r="J10" s="2"/>
      <c r="K10" s="2"/>
      <c r="L10" s="132"/>
      <c r="M10" s="2"/>
      <c r="N10" s="2"/>
      <c r="O10" s="2"/>
      <c r="P10" s="2"/>
      <c r="Q10" s="2"/>
      <c r="R10" s="2"/>
    </row>
    <row r="11" spans="1:18" ht="14.25">
      <c r="A11" s="117" t="s">
        <v>178</v>
      </c>
      <c r="B11" s="82" t="s">
        <v>125</v>
      </c>
      <c r="C11" s="87"/>
      <c r="D11" s="84"/>
      <c r="E11" s="84"/>
      <c r="F11" s="84"/>
      <c r="I11" s="133"/>
      <c r="J11" s="2"/>
      <c r="K11" s="2"/>
      <c r="L11" s="134"/>
      <c r="M11" s="2"/>
      <c r="N11" s="2"/>
      <c r="O11" s="2"/>
      <c r="P11" s="2"/>
      <c r="Q11" s="2"/>
      <c r="R11" s="2"/>
    </row>
    <row r="12" spans="1:18" ht="14.25">
      <c r="A12" s="118" t="s">
        <v>179</v>
      </c>
      <c r="B12" s="88" t="s">
        <v>126</v>
      </c>
      <c r="C12" s="89">
        <f>SUM(C3:C11)</f>
        <v>134483000</v>
      </c>
      <c r="D12" s="90"/>
      <c r="E12" s="91"/>
      <c r="F12" s="91"/>
      <c r="I12" s="2"/>
      <c r="J12" s="2"/>
      <c r="K12" s="2"/>
      <c r="L12" s="134"/>
      <c r="M12" s="2"/>
      <c r="N12" s="2"/>
      <c r="O12" s="2"/>
      <c r="P12" s="2"/>
      <c r="Q12" s="2"/>
      <c r="R12" s="2"/>
    </row>
    <row r="13" spans="1:18" ht="26.25">
      <c r="A13" s="117" t="s">
        <v>180</v>
      </c>
      <c r="B13" s="82" t="s">
        <v>127</v>
      </c>
      <c r="C13" s="83">
        <v>8884000</v>
      </c>
      <c r="D13" s="84"/>
      <c r="E13" s="85"/>
      <c r="F13" s="109" t="s">
        <v>420</v>
      </c>
      <c r="G13" s="245">
        <v>106697990</v>
      </c>
      <c r="I13" s="2"/>
      <c r="J13" s="2"/>
      <c r="K13" s="2"/>
      <c r="L13" s="134"/>
      <c r="M13" s="2"/>
      <c r="N13" s="2"/>
      <c r="O13" s="2"/>
      <c r="P13" s="2"/>
      <c r="Q13" s="2"/>
      <c r="R13" s="2"/>
    </row>
    <row r="14" spans="1:18" ht="14.25">
      <c r="A14" s="119" t="s">
        <v>181</v>
      </c>
      <c r="B14" s="88" t="s">
        <v>128</v>
      </c>
      <c r="C14" s="89">
        <f>C13</f>
        <v>8884000</v>
      </c>
      <c r="D14" s="90"/>
      <c r="E14" s="91"/>
      <c r="F14" s="91"/>
      <c r="I14" s="2"/>
      <c r="J14" s="2"/>
      <c r="K14" s="2"/>
      <c r="L14" s="134"/>
      <c r="M14" s="2"/>
      <c r="N14" s="2"/>
      <c r="O14" s="2"/>
      <c r="P14" s="2"/>
      <c r="Q14" s="2"/>
      <c r="R14" s="2"/>
    </row>
    <row r="15" spans="1:18" ht="14.25">
      <c r="A15" s="120" t="s">
        <v>182</v>
      </c>
      <c r="B15" s="92" t="s">
        <v>129</v>
      </c>
      <c r="C15" s="93">
        <f>C12+C14</f>
        <v>143367000</v>
      </c>
      <c r="D15" s="94"/>
      <c r="E15" s="95"/>
      <c r="F15" s="95"/>
      <c r="G15" s="1"/>
      <c r="I15" s="133"/>
      <c r="J15" s="2"/>
      <c r="K15" s="2"/>
      <c r="L15" s="134"/>
      <c r="M15" s="2"/>
      <c r="N15" s="2"/>
      <c r="O15" s="2"/>
      <c r="P15" s="2"/>
      <c r="Q15" s="2"/>
      <c r="R15" s="2"/>
    </row>
    <row r="16" spans="1:18" ht="26.25">
      <c r="A16" s="121" t="s">
        <v>183</v>
      </c>
      <c r="B16" s="96" t="s">
        <v>130</v>
      </c>
      <c r="C16" s="128">
        <v>17000000</v>
      </c>
      <c r="D16" s="97"/>
      <c r="E16" s="98"/>
      <c r="F16" s="98"/>
      <c r="I16" s="133"/>
      <c r="J16" s="2"/>
      <c r="K16" s="2"/>
      <c r="L16" s="134"/>
      <c r="M16" s="2"/>
      <c r="N16" s="2"/>
      <c r="O16" s="2"/>
      <c r="P16" s="2"/>
      <c r="Q16" s="2"/>
      <c r="R16" s="2"/>
    </row>
    <row r="17" spans="1:18" ht="14.25">
      <c r="A17" s="117" t="s">
        <v>184</v>
      </c>
      <c r="B17" s="82" t="s">
        <v>131</v>
      </c>
      <c r="C17" s="99"/>
      <c r="I17" s="133"/>
      <c r="J17" s="2"/>
      <c r="K17" s="2"/>
      <c r="L17" s="134"/>
      <c r="M17" s="2"/>
      <c r="N17" s="2"/>
      <c r="O17" s="2"/>
      <c r="P17" s="2"/>
      <c r="Q17" s="2"/>
      <c r="R17" s="2"/>
    </row>
    <row r="18" spans="1:18" ht="14.25">
      <c r="A18" s="117" t="s">
        <v>185</v>
      </c>
      <c r="B18" s="82" t="s">
        <v>132</v>
      </c>
      <c r="C18" s="99"/>
      <c r="I18" s="2"/>
      <c r="J18" s="2"/>
      <c r="K18" s="2"/>
      <c r="L18" s="134"/>
      <c r="M18" s="2"/>
      <c r="N18" s="2"/>
      <c r="O18" s="2"/>
      <c r="P18" s="2"/>
      <c r="Q18" s="2"/>
      <c r="R18" s="2"/>
    </row>
    <row r="19" spans="1:18" ht="14.25">
      <c r="A19" s="117" t="s">
        <v>186</v>
      </c>
      <c r="B19" s="82" t="s">
        <v>133</v>
      </c>
      <c r="C19" s="99"/>
      <c r="I19" s="133"/>
      <c r="J19" s="2"/>
      <c r="K19" s="2"/>
      <c r="L19" s="134"/>
      <c r="M19" s="2"/>
      <c r="N19" s="2"/>
      <c r="O19" s="2"/>
      <c r="P19" s="2"/>
      <c r="Q19" s="2"/>
      <c r="R19" s="2"/>
    </row>
    <row r="20" spans="1:18" ht="39">
      <c r="A20" s="117" t="s">
        <v>187</v>
      </c>
      <c r="B20" s="82" t="s">
        <v>134</v>
      </c>
      <c r="C20" s="99"/>
      <c r="I20" s="2"/>
      <c r="J20" s="2"/>
      <c r="K20" s="2"/>
      <c r="L20" s="134"/>
      <c r="M20" s="2"/>
      <c r="N20" s="2"/>
      <c r="O20" s="2"/>
      <c r="P20" s="2"/>
      <c r="Q20" s="2"/>
      <c r="R20" s="2"/>
    </row>
    <row r="21" spans="1:18" ht="18" customHeight="1">
      <c r="A21" s="117" t="s">
        <v>188</v>
      </c>
      <c r="B21" s="82" t="s">
        <v>135</v>
      </c>
      <c r="C21" s="83">
        <v>250000</v>
      </c>
      <c r="D21" s="84"/>
      <c r="E21" s="85"/>
      <c r="F21" s="85"/>
      <c r="I21" s="2"/>
      <c r="J21" s="2"/>
      <c r="K21" s="2"/>
      <c r="L21" s="134"/>
      <c r="M21" s="2"/>
      <c r="N21" s="2"/>
      <c r="O21" s="2"/>
      <c r="P21" s="2"/>
      <c r="Q21" s="2"/>
      <c r="R21" s="2"/>
    </row>
    <row r="22" spans="1:18" ht="14.25">
      <c r="A22" s="117" t="s">
        <v>189</v>
      </c>
      <c r="B22" s="82" t="s">
        <v>136</v>
      </c>
      <c r="C22" s="83">
        <v>3000000</v>
      </c>
      <c r="D22" s="84"/>
      <c r="E22" s="85"/>
      <c r="F22" s="85"/>
      <c r="I22" s="133"/>
      <c r="J22" s="2"/>
      <c r="K22" s="2"/>
      <c r="L22" s="132"/>
      <c r="M22" s="2"/>
      <c r="N22" s="2"/>
      <c r="O22" s="2"/>
      <c r="P22" s="2"/>
      <c r="Q22" s="2"/>
      <c r="R22" s="2"/>
    </row>
    <row r="23" spans="1:18" ht="15">
      <c r="A23" s="118" t="s">
        <v>191</v>
      </c>
      <c r="B23" s="88" t="s">
        <v>137</v>
      </c>
      <c r="C23" s="89">
        <f>SUM(C21:C22)</f>
        <v>3250000</v>
      </c>
      <c r="D23" s="90"/>
      <c r="E23" s="85"/>
      <c r="F23" s="138"/>
      <c r="I23" s="133"/>
      <c r="J23" s="2"/>
      <c r="K23" s="2"/>
      <c r="L23" s="132"/>
      <c r="M23" s="2"/>
      <c r="N23" s="2"/>
      <c r="O23" s="2"/>
      <c r="P23" s="2"/>
      <c r="Q23" s="2"/>
      <c r="R23" s="2"/>
    </row>
    <row r="24" spans="1:18" ht="15">
      <c r="A24" s="117" t="s">
        <v>192</v>
      </c>
      <c r="B24" s="82" t="s">
        <v>138</v>
      </c>
      <c r="C24" s="83">
        <v>3200000</v>
      </c>
      <c r="D24" s="84"/>
      <c r="E24" s="85"/>
      <c r="F24" s="138"/>
      <c r="I24" s="133"/>
      <c r="J24" s="2"/>
      <c r="K24" s="2"/>
      <c r="L24" s="132"/>
      <c r="M24" s="2"/>
      <c r="N24" s="2"/>
      <c r="O24" s="2"/>
      <c r="P24" s="2"/>
      <c r="Q24" s="2"/>
      <c r="R24" s="2"/>
    </row>
    <row r="25" spans="1:18" ht="15">
      <c r="A25" s="117" t="s">
        <v>193</v>
      </c>
      <c r="B25" s="82" t="s">
        <v>139</v>
      </c>
      <c r="C25" s="83">
        <v>900000</v>
      </c>
      <c r="D25" s="84"/>
      <c r="E25" s="85"/>
      <c r="F25" s="138"/>
      <c r="I25" s="133"/>
      <c r="J25" s="2"/>
      <c r="K25" s="2"/>
      <c r="L25" s="132"/>
      <c r="M25" s="2"/>
      <c r="N25" s="2"/>
      <c r="O25" s="2"/>
      <c r="P25" s="2"/>
      <c r="Q25" s="2"/>
      <c r="R25" s="2"/>
    </row>
    <row r="26" spans="1:18" ht="15">
      <c r="A26" s="118" t="s">
        <v>194</v>
      </c>
      <c r="B26" s="88" t="s">
        <v>140</v>
      </c>
      <c r="C26" s="89">
        <f>C24+C25</f>
        <v>4100000</v>
      </c>
      <c r="D26" s="90"/>
      <c r="E26" s="85"/>
      <c r="F26" s="138"/>
      <c r="I26" s="133"/>
      <c r="J26" s="2"/>
      <c r="K26" s="2"/>
      <c r="L26" s="132"/>
      <c r="M26" s="2"/>
      <c r="N26" s="2"/>
      <c r="O26" s="2"/>
      <c r="P26" s="2"/>
      <c r="Q26" s="2"/>
      <c r="R26" s="2"/>
    </row>
    <row r="27" spans="1:18" ht="15">
      <c r="A27" s="117" t="s">
        <v>195</v>
      </c>
      <c r="B27" s="82" t="s">
        <v>141</v>
      </c>
      <c r="C27" s="83">
        <v>9000000</v>
      </c>
      <c r="D27" s="84"/>
      <c r="E27" s="85"/>
      <c r="F27" s="221"/>
      <c r="I27" s="133"/>
      <c r="J27" s="2"/>
      <c r="K27" s="2"/>
      <c r="L27" s="134"/>
      <c r="M27" s="2"/>
      <c r="N27" s="2"/>
      <c r="O27" s="2"/>
      <c r="P27" s="2"/>
      <c r="Q27" s="2"/>
      <c r="R27" s="2"/>
    </row>
    <row r="28" spans="1:18" ht="15">
      <c r="A28" s="117">
        <v>37</v>
      </c>
      <c r="B28" s="82" t="s">
        <v>236</v>
      </c>
      <c r="C28" s="83"/>
      <c r="D28" s="84"/>
      <c r="E28" s="85"/>
      <c r="F28" s="138"/>
      <c r="I28" s="2"/>
      <c r="J28" s="2"/>
      <c r="K28" s="2"/>
      <c r="L28" s="134"/>
      <c r="M28" s="2"/>
      <c r="N28" s="2"/>
      <c r="O28" s="2"/>
      <c r="P28" s="2"/>
      <c r="Q28" s="2"/>
      <c r="R28" s="2"/>
    </row>
    <row r="29" spans="1:18" ht="15">
      <c r="A29" s="117">
        <v>39</v>
      </c>
      <c r="B29" s="82" t="s">
        <v>234</v>
      </c>
      <c r="C29" s="83">
        <v>100000</v>
      </c>
      <c r="D29" s="84"/>
      <c r="E29" s="85"/>
      <c r="F29" s="138"/>
      <c r="I29" s="2"/>
      <c r="J29" s="2"/>
      <c r="K29" s="2"/>
      <c r="L29" s="134"/>
      <c r="M29" s="2"/>
      <c r="N29" s="2"/>
      <c r="O29" s="2"/>
      <c r="P29" s="2"/>
      <c r="Q29" s="2"/>
      <c r="R29" s="2"/>
    </row>
    <row r="30" spans="1:18" ht="15">
      <c r="A30" s="117" t="s">
        <v>196</v>
      </c>
      <c r="B30" s="82" t="s">
        <v>142</v>
      </c>
      <c r="C30" s="83">
        <v>500000</v>
      </c>
      <c r="D30" s="84"/>
      <c r="E30" s="84"/>
      <c r="F30" s="138"/>
      <c r="I30" s="2"/>
      <c r="J30" s="2"/>
      <c r="K30" s="2"/>
      <c r="L30" s="134"/>
      <c r="M30" s="2"/>
      <c r="N30" s="2"/>
      <c r="O30" s="2"/>
      <c r="P30" s="2"/>
      <c r="Q30" s="2"/>
      <c r="R30" s="2"/>
    </row>
    <row r="31" spans="1:18" ht="12.75">
      <c r="A31" s="117" t="s">
        <v>197</v>
      </c>
      <c r="B31" s="82" t="s">
        <v>143</v>
      </c>
      <c r="C31" s="101">
        <v>1500000</v>
      </c>
      <c r="D31" s="84"/>
      <c r="E31" s="85"/>
      <c r="F31" s="139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117" t="s">
        <v>198</v>
      </c>
      <c r="B32" s="82" t="s">
        <v>144</v>
      </c>
      <c r="C32" s="83">
        <v>5300000</v>
      </c>
      <c r="D32" s="84"/>
      <c r="E32" s="85"/>
      <c r="F32" s="85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119" t="s">
        <v>199</v>
      </c>
      <c r="B33" s="88" t="s">
        <v>145</v>
      </c>
      <c r="C33" s="89">
        <f>SUM(C27:C32)</f>
        <v>16400000</v>
      </c>
      <c r="D33" s="84"/>
      <c r="E33" s="85"/>
      <c r="F33" s="85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117" t="s">
        <v>200</v>
      </c>
      <c r="B34" s="82" t="s">
        <v>146</v>
      </c>
      <c r="C34" s="83">
        <v>300000</v>
      </c>
      <c r="D34" s="84"/>
      <c r="E34" s="85"/>
      <c r="F34" s="85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117">
        <v>48</v>
      </c>
      <c r="B35" s="82" t="s">
        <v>235</v>
      </c>
      <c r="C35" s="83"/>
      <c r="D35" s="84"/>
      <c r="E35" s="85"/>
      <c r="F35" s="85"/>
      <c r="I35" s="2"/>
      <c r="J35" s="133"/>
      <c r="K35" s="2"/>
      <c r="L35" s="2"/>
      <c r="M35" s="2"/>
      <c r="N35" s="2"/>
      <c r="O35" s="2"/>
      <c r="P35" s="2"/>
      <c r="Q35" s="2"/>
      <c r="R35" s="2"/>
    </row>
    <row r="36" spans="1:18" ht="26.25">
      <c r="A36" s="118" t="s">
        <v>201</v>
      </c>
      <c r="B36" s="88" t="s">
        <v>147</v>
      </c>
      <c r="C36" s="89">
        <f>SUM(C34:C35)</f>
        <v>300000</v>
      </c>
      <c r="D36" s="90"/>
      <c r="E36" s="85"/>
      <c r="F36" s="85"/>
      <c r="I36" s="2"/>
      <c r="J36" s="133"/>
      <c r="K36" s="2"/>
      <c r="L36" s="2"/>
      <c r="M36" s="2"/>
      <c r="N36" s="2"/>
      <c r="O36" s="2"/>
      <c r="P36" s="2"/>
      <c r="Q36" s="2"/>
      <c r="R36" s="2"/>
    </row>
    <row r="37" spans="1:18" ht="26.25">
      <c r="A37" s="117" t="s">
        <v>202</v>
      </c>
      <c r="B37" s="82" t="s">
        <v>148</v>
      </c>
      <c r="C37" s="83">
        <v>6500000</v>
      </c>
      <c r="D37" s="84"/>
      <c r="E37" s="85"/>
      <c r="F37" s="85"/>
      <c r="I37" s="2"/>
      <c r="J37" s="133"/>
      <c r="K37" s="2"/>
      <c r="L37" s="2"/>
      <c r="M37" s="2"/>
      <c r="N37" s="2"/>
      <c r="O37" s="2"/>
      <c r="P37" s="2"/>
      <c r="Q37" s="2"/>
      <c r="R37" s="2"/>
    </row>
    <row r="38" spans="1:18" ht="12.75">
      <c r="A38" s="117" t="s">
        <v>203</v>
      </c>
      <c r="B38" s="82" t="s">
        <v>149</v>
      </c>
      <c r="C38" s="101">
        <v>100000</v>
      </c>
      <c r="D38" s="84"/>
      <c r="E38" s="85"/>
      <c r="F38" s="85"/>
      <c r="I38" s="2"/>
      <c r="J38" s="133"/>
      <c r="K38" s="2"/>
      <c r="L38" s="2"/>
      <c r="M38" s="2"/>
      <c r="N38" s="2"/>
      <c r="O38" s="2"/>
      <c r="P38" s="2"/>
      <c r="Q38" s="2"/>
      <c r="R38" s="2"/>
    </row>
    <row r="39" spans="1:18" ht="26.25">
      <c r="A39" s="118" t="s">
        <v>204</v>
      </c>
      <c r="B39" s="102" t="s">
        <v>150</v>
      </c>
      <c r="C39" s="103">
        <f>C37+C38</f>
        <v>6600000</v>
      </c>
      <c r="D39" s="104"/>
      <c r="E39" s="85"/>
      <c r="F39" s="85"/>
      <c r="I39" s="2"/>
      <c r="J39" s="133"/>
      <c r="K39" s="2"/>
      <c r="L39" s="2"/>
      <c r="M39" s="2"/>
      <c r="N39" s="2"/>
      <c r="O39" s="2"/>
      <c r="P39" s="2"/>
      <c r="Q39" s="2"/>
      <c r="R39" s="2"/>
    </row>
    <row r="40" spans="1:18" ht="14.25">
      <c r="A40" s="121" t="s">
        <v>205</v>
      </c>
      <c r="B40" s="96" t="s">
        <v>151</v>
      </c>
      <c r="C40" s="105">
        <f>C23+C26+C33+C36+C39</f>
        <v>30650000</v>
      </c>
      <c r="D40" s="106"/>
      <c r="E40" s="85"/>
      <c r="F40" s="85"/>
      <c r="I40" s="2"/>
      <c r="J40" s="133"/>
      <c r="K40" s="2"/>
      <c r="L40" s="2"/>
      <c r="M40" s="2"/>
      <c r="N40" s="2"/>
      <c r="O40" s="2"/>
      <c r="P40" s="2"/>
      <c r="Q40" s="2"/>
      <c r="R40" s="2"/>
    </row>
    <row r="41" spans="1:18" ht="14.25">
      <c r="A41" s="135">
        <v>194</v>
      </c>
      <c r="B41" s="136" t="s">
        <v>249</v>
      </c>
      <c r="C41" s="137"/>
      <c r="D41" s="106"/>
      <c r="E41" s="85"/>
      <c r="F41" s="85"/>
      <c r="I41" s="2"/>
      <c r="J41" s="133"/>
      <c r="K41" s="2"/>
      <c r="L41" s="2"/>
      <c r="M41" s="2"/>
      <c r="N41" s="2"/>
      <c r="O41" s="2"/>
      <c r="P41" s="2"/>
      <c r="Q41" s="2"/>
      <c r="R41" s="2"/>
    </row>
    <row r="42" spans="1:18" ht="12.75">
      <c r="A42" s="117" t="s">
        <v>206</v>
      </c>
      <c r="B42" s="82" t="s">
        <v>152</v>
      </c>
      <c r="C42" s="83">
        <v>1000000</v>
      </c>
      <c r="D42" s="84"/>
      <c r="E42" s="84"/>
      <c r="F42" s="85"/>
      <c r="I42" s="2"/>
      <c r="J42" s="133"/>
      <c r="K42" s="2"/>
      <c r="L42" s="2"/>
      <c r="M42" s="2"/>
      <c r="N42" s="2"/>
      <c r="O42" s="2"/>
      <c r="P42" s="2"/>
      <c r="Q42" s="2"/>
      <c r="R42" s="2"/>
    </row>
    <row r="43" spans="1:18" ht="12.75">
      <c r="A43" s="117" t="s">
        <v>207</v>
      </c>
      <c r="B43" s="82" t="s">
        <v>154</v>
      </c>
      <c r="C43" s="83"/>
      <c r="D43" s="84"/>
      <c r="E43" s="84"/>
      <c r="F43" s="85"/>
      <c r="I43" s="2"/>
      <c r="J43" s="133"/>
      <c r="K43" s="2"/>
      <c r="L43" s="2"/>
      <c r="M43" s="2"/>
      <c r="N43" s="2"/>
      <c r="O43" s="2"/>
      <c r="P43" s="2"/>
      <c r="Q43" s="2"/>
      <c r="R43" s="2"/>
    </row>
    <row r="44" spans="1:18" ht="26.25">
      <c r="A44" s="117" t="s">
        <v>208</v>
      </c>
      <c r="B44" s="82" t="s">
        <v>155</v>
      </c>
      <c r="C44" s="101">
        <v>270000</v>
      </c>
      <c r="E44" s="84"/>
      <c r="F44" s="85"/>
      <c r="I44" s="2"/>
      <c r="J44" s="133"/>
      <c r="K44" s="2"/>
      <c r="L44" s="2"/>
      <c r="M44" s="2"/>
      <c r="N44" s="2"/>
      <c r="O44" s="2"/>
      <c r="P44" s="2"/>
      <c r="Q44" s="2"/>
      <c r="R44" s="2"/>
    </row>
    <row r="45" spans="1:18" ht="14.25">
      <c r="A45" s="121" t="s">
        <v>209</v>
      </c>
      <c r="B45" s="96" t="s">
        <v>156</v>
      </c>
      <c r="C45" s="105">
        <f>C43+C42+C44</f>
        <v>1270000</v>
      </c>
      <c r="D45" s="106"/>
      <c r="E45" s="85"/>
      <c r="F45" s="85"/>
      <c r="I45" s="2"/>
      <c r="J45" s="133"/>
      <c r="K45" s="2"/>
      <c r="L45" s="2"/>
      <c r="M45" s="2"/>
      <c r="N45" s="2"/>
      <c r="O45" s="2"/>
      <c r="P45" s="2"/>
      <c r="Q45" s="2"/>
      <c r="R45" s="2"/>
    </row>
    <row r="46" spans="1:18" ht="12.75">
      <c r="A46" s="117" t="s">
        <v>210</v>
      </c>
      <c r="B46" s="82" t="s">
        <v>157</v>
      </c>
      <c r="C46" s="83"/>
      <c r="D46" s="84"/>
      <c r="E46" s="84"/>
      <c r="F46" s="85"/>
      <c r="I46" s="2"/>
      <c r="J46" s="133"/>
      <c r="K46" s="2"/>
      <c r="L46" s="2"/>
      <c r="M46" s="2"/>
      <c r="N46" s="2"/>
      <c r="O46" s="2"/>
      <c r="P46" s="2"/>
      <c r="Q46" s="2"/>
      <c r="R46" s="2"/>
    </row>
    <row r="47" spans="1:18" ht="12.75">
      <c r="A47" s="117" t="s">
        <v>211</v>
      </c>
      <c r="B47" s="82" t="s">
        <v>158</v>
      </c>
      <c r="C47" s="83"/>
      <c r="D47" s="84"/>
      <c r="E47" s="85"/>
      <c r="F47" s="85"/>
      <c r="I47" s="2"/>
      <c r="J47" s="133"/>
      <c r="K47" s="2"/>
      <c r="L47" s="2"/>
      <c r="M47" s="2"/>
      <c r="N47" s="2"/>
      <c r="O47" s="2"/>
      <c r="P47" s="2"/>
      <c r="Q47" s="2"/>
      <c r="R47" s="2"/>
    </row>
    <row r="48" spans="1:18" ht="26.25">
      <c r="A48" s="117" t="s">
        <v>212</v>
      </c>
      <c r="B48" s="82" t="s">
        <v>159</v>
      </c>
      <c r="C48" s="99"/>
      <c r="E48" s="85"/>
      <c r="F48" s="85"/>
      <c r="I48" s="2"/>
      <c r="J48" s="133"/>
      <c r="K48" s="2"/>
      <c r="L48" s="2"/>
      <c r="M48" s="2"/>
      <c r="N48" s="2"/>
      <c r="O48" s="2"/>
      <c r="P48" s="2"/>
      <c r="Q48" s="2"/>
      <c r="R48" s="2"/>
    </row>
    <row r="49" spans="1:18" ht="14.25">
      <c r="A49" s="122" t="s">
        <v>213</v>
      </c>
      <c r="B49" s="110" t="s">
        <v>160</v>
      </c>
      <c r="C49" s="111">
        <f>SUM(C46:C48)</f>
        <v>0</v>
      </c>
      <c r="D49" s="112"/>
      <c r="E49" s="113"/>
      <c r="F49" s="113"/>
      <c r="I49" s="2"/>
      <c r="J49" s="133"/>
      <c r="K49" s="2"/>
      <c r="L49" s="2"/>
      <c r="M49" s="2"/>
      <c r="N49" s="2"/>
      <c r="O49" s="2"/>
      <c r="P49" s="2"/>
      <c r="Q49" s="2"/>
      <c r="R49" s="2"/>
    </row>
    <row r="50" spans="1:18" ht="26.25">
      <c r="A50" s="123" t="s">
        <v>214</v>
      </c>
      <c r="B50" s="114" t="s">
        <v>161</v>
      </c>
      <c r="C50" s="115">
        <f>C15+C16+C40+C45+C49</f>
        <v>192287000</v>
      </c>
      <c r="D50" s="112"/>
      <c r="E50" s="113"/>
      <c r="F50" s="113"/>
      <c r="I50" s="2"/>
      <c r="J50" s="133"/>
      <c r="K50" s="2"/>
      <c r="L50" s="2"/>
      <c r="M50" s="2"/>
      <c r="N50" s="2"/>
      <c r="O50" s="2"/>
      <c r="P50" s="2"/>
      <c r="Q50" s="2"/>
      <c r="R50" s="2"/>
    </row>
    <row r="51" spans="1:18" ht="26.25">
      <c r="A51" s="117" t="s">
        <v>213</v>
      </c>
      <c r="B51" s="82" t="s">
        <v>215</v>
      </c>
      <c r="C51" s="99"/>
      <c r="I51" s="2"/>
      <c r="J51" s="133"/>
      <c r="K51" s="2"/>
      <c r="L51" s="2"/>
      <c r="M51" s="2"/>
      <c r="N51" s="2"/>
      <c r="O51" s="2"/>
      <c r="P51" s="2"/>
      <c r="Q51" s="2"/>
      <c r="R51" s="2"/>
    </row>
    <row r="52" spans="1:18" ht="26.25">
      <c r="A52" s="117" t="s">
        <v>216</v>
      </c>
      <c r="B52" s="82" t="s">
        <v>217</v>
      </c>
      <c r="C52" s="99"/>
      <c r="I52" s="2"/>
      <c r="J52" s="133"/>
      <c r="K52" s="2"/>
      <c r="L52" s="2"/>
      <c r="M52" s="2"/>
      <c r="N52" s="2"/>
      <c r="O52" s="2"/>
      <c r="P52" s="2"/>
      <c r="Q52" s="2"/>
      <c r="R52" s="2"/>
    </row>
    <row r="53" spans="1:18" ht="26.25">
      <c r="A53" s="122" t="s">
        <v>218</v>
      </c>
      <c r="B53" s="110" t="s">
        <v>219</v>
      </c>
      <c r="C53" s="124"/>
      <c r="I53" s="2"/>
      <c r="J53" s="133"/>
      <c r="K53" s="2"/>
      <c r="L53" s="2"/>
      <c r="M53" s="2"/>
      <c r="N53" s="2"/>
      <c r="O53" s="2"/>
      <c r="P53" s="2"/>
      <c r="Q53" s="2"/>
      <c r="R53" s="2"/>
    </row>
    <row r="54" spans="1:18" ht="26.25">
      <c r="A54" s="123" t="s">
        <v>220</v>
      </c>
      <c r="B54" s="114" t="s">
        <v>221</v>
      </c>
      <c r="C54" s="125"/>
      <c r="I54" s="2"/>
      <c r="J54" s="133"/>
      <c r="K54" s="2"/>
      <c r="L54" s="2"/>
      <c r="M54" s="2"/>
      <c r="N54" s="2"/>
      <c r="O54" s="2"/>
      <c r="P54" s="2"/>
      <c r="Q54" s="2"/>
      <c r="R54" s="2"/>
    </row>
    <row r="55" spans="1:18" ht="14.25">
      <c r="A55" s="117" t="s">
        <v>222</v>
      </c>
      <c r="B55" s="82" t="s">
        <v>223</v>
      </c>
      <c r="C55" s="99">
        <v>746535</v>
      </c>
      <c r="I55" s="2"/>
      <c r="J55" s="133"/>
      <c r="K55" s="2"/>
      <c r="L55" s="2"/>
      <c r="M55" s="2"/>
      <c r="N55" s="2"/>
      <c r="O55" s="2"/>
      <c r="P55" s="2"/>
      <c r="Q55" s="2"/>
      <c r="R55" s="2"/>
    </row>
    <row r="56" spans="1:18" ht="14.25">
      <c r="A56" s="117" t="s">
        <v>224</v>
      </c>
      <c r="B56" s="82" t="s">
        <v>225</v>
      </c>
      <c r="C56" s="99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4.25">
      <c r="A57" s="117" t="s">
        <v>180</v>
      </c>
      <c r="B57" s="82" t="s">
        <v>226</v>
      </c>
      <c r="C57" s="101">
        <v>194398000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4.25">
      <c r="A58" s="117" t="s">
        <v>227</v>
      </c>
      <c r="B58" s="82" t="s">
        <v>228</v>
      </c>
      <c r="C58" s="99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22" t="s">
        <v>191</v>
      </c>
      <c r="B59" s="110" t="s">
        <v>229</v>
      </c>
      <c r="C59" s="124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9:18" ht="14.25"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9:18" ht="14.25"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4:5" ht="14.25">
      <c r="D62" s="126"/>
      <c r="E62" s="127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BreakPreview" zoomScale="70" zoomScaleSheetLayoutView="70" zoomScalePageLayoutView="0" workbookViewId="0" topLeftCell="A16">
      <selection activeCell="H24" sqref="H24"/>
    </sheetView>
  </sheetViews>
  <sheetFormatPr defaultColWidth="18.8515625" defaultRowHeight="12.75"/>
  <cols>
    <col min="1" max="1" width="51.421875" style="49" bestFit="1" customWidth="1"/>
    <col min="2" max="2" width="10.57421875" style="46" bestFit="1" customWidth="1"/>
    <col min="3" max="16384" width="18.8515625" style="46" customWidth="1"/>
  </cols>
  <sheetData>
    <row r="1" spans="1:10" s="60" customFormat="1" ht="21" customHeight="1">
      <c r="A1" s="57" t="s">
        <v>87</v>
      </c>
      <c r="B1" s="58"/>
      <c r="C1" s="58" t="s">
        <v>78</v>
      </c>
      <c r="D1" s="58" t="s">
        <v>34</v>
      </c>
      <c r="E1" s="58" t="s">
        <v>82</v>
      </c>
      <c r="F1" s="58" t="s">
        <v>88</v>
      </c>
      <c r="G1" s="58" t="s">
        <v>89</v>
      </c>
      <c r="H1" s="58" t="s">
        <v>90</v>
      </c>
      <c r="I1" s="58" t="s">
        <v>91</v>
      </c>
      <c r="J1" s="59" t="s">
        <v>21</v>
      </c>
    </row>
    <row r="2" spans="1:10" s="64" customFormat="1" ht="45" customHeight="1">
      <c r="A2" s="61">
        <v>2023</v>
      </c>
      <c r="B2" s="62" t="s">
        <v>94</v>
      </c>
      <c r="C2" s="62" t="s">
        <v>95</v>
      </c>
      <c r="D2" s="62" t="s">
        <v>77</v>
      </c>
      <c r="E2" s="62" t="s">
        <v>96</v>
      </c>
      <c r="F2" s="62" t="s">
        <v>97</v>
      </c>
      <c r="G2" s="62" t="s">
        <v>98</v>
      </c>
      <c r="H2" s="62" t="s">
        <v>99</v>
      </c>
      <c r="I2" s="62" t="s">
        <v>92</v>
      </c>
      <c r="J2" s="63" t="s">
        <v>1</v>
      </c>
    </row>
    <row r="3" spans="1:10" s="226" customFormat="1" ht="19.5" customHeight="1">
      <c r="A3" s="222" t="s">
        <v>388</v>
      </c>
      <c r="B3" s="223"/>
      <c r="C3" s="224">
        <f>SUM(Igazgatás!C16)</f>
        <v>30953450</v>
      </c>
      <c r="D3" s="224">
        <f>SUM(Igazgatás!C17)</f>
        <v>4023948.5</v>
      </c>
      <c r="E3" s="224"/>
      <c r="F3" s="224"/>
      <c r="G3" s="224"/>
      <c r="H3" s="224"/>
      <c r="I3" s="224"/>
      <c r="J3" s="225">
        <f aca="true" t="shared" si="0" ref="J3:J23">SUM(C3:I3)</f>
        <v>34977398.5</v>
      </c>
    </row>
    <row r="4" spans="1:10" s="51" customFormat="1" ht="19.5" customHeight="1">
      <c r="A4" s="222" t="s">
        <v>397</v>
      </c>
      <c r="B4" s="223"/>
      <c r="C4" s="224"/>
      <c r="D4" s="224"/>
      <c r="E4" s="224">
        <f>SUM(vagyongazd!C40)</f>
        <v>96600000</v>
      </c>
      <c r="F4" s="224"/>
      <c r="G4" s="224"/>
      <c r="H4" s="224"/>
      <c r="I4" s="224"/>
      <c r="J4" s="225">
        <f t="shared" si="0"/>
        <v>96600000</v>
      </c>
    </row>
    <row r="5" spans="1:10" s="226" customFormat="1" ht="19.5" customHeight="1">
      <c r="A5" s="222" t="s">
        <v>398</v>
      </c>
      <c r="B5" s="223"/>
      <c r="C5" s="224"/>
      <c r="D5" s="224"/>
      <c r="E5" s="224">
        <f>SUM('kiemelt rendezvény'!C40)</f>
        <v>20000000</v>
      </c>
      <c r="F5" s="224"/>
      <c r="G5" s="224"/>
      <c r="H5" s="224"/>
      <c r="I5" s="224"/>
      <c r="J5" s="225">
        <f t="shared" si="0"/>
        <v>20000000</v>
      </c>
    </row>
    <row r="6" spans="1:10" s="226" customFormat="1" ht="19.5" customHeight="1">
      <c r="A6" s="222" t="s">
        <v>258</v>
      </c>
      <c r="B6" s="223">
        <v>5</v>
      </c>
      <c r="C6" s="224">
        <f>SUM(Közfogi!C12)</f>
        <v>6960000</v>
      </c>
      <c r="D6" s="224">
        <f>SUM(Közfogi!C16)</f>
        <v>904800</v>
      </c>
      <c r="E6" s="224">
        <f>SUM(Közfogi!C38)</f>
        <v>500000</v>
      </c>
      <c r="F6" s="224"/>
      <c r="G6" s="224"/>
      <c r="H6" s="224"/>
      <c r="I6" s="224"/>
      <c r="J6" s="225">
        <f t="shared" si="0"/>
        <v>8364800</v>
      </c>
    </row>
    <row r="7" spans="1:10" s="226" customFormat="1" ht="19.5" customHeight="1">
      <c r="A7" s="222" t="s">
        <v>389</v>
      </c>
      <c r="B7" s="223">
        <v>1</v>
      </c>
      <c r="C7" s="224">
        <f>SUM(mezőőr!C16)</f>
        <v>4888800</v>
      </c>
      <c r="D7" s="224">
        <f>SUM(mezőőr!C17)</f>
        <v>635544</v>
      </c>
      <c r="E7" s="224">
        <f>SUM(mezőőr!C38)</f>
        <v>781000</v>
      </c>
      <c r="F7" s="224"/>
      <c r="G7" s="224"/>
      <c r="H7" s="224"/>
      <c r="I7" s="224"/>
      <c r="J7" s="225">
        <f t="shared" si="0"/>
        <v>6305344</v>
      </c>
    </row>
    <row r="8" spans="1:10" s="51" customFormat="1" ht="19.5" customHeight="1">
      <c r="A8" s="222" t="s">
        <v>259</v>
      </c>
      <c r="B8" s="223"/>
      <c r="C8" s="224"/>
      <c r="D8" s="224"/>
      <c r="E8" s="224">
        <f>SUM('közút '!C38)</f>
        <v>15980000</v>
      </c>
      <c r="F8" s="224"/>
      <c r="G8" s="224"/>
      <c r="H8" s="224"/>
      <c r="I8" s="224"/>
      <c r="J8" s="225">
        <f t="shared" si="0"/>
        <v>15980000</v>
      </c>
    </row>
    <row r="9" spans="1:10" s="226" customFormat="1" ht="19.5" customHeight="1">
      <c r="A9" s="222" t="s">
        <v>399</v>
      </c>
      <c r="B9" s="223"/>
      <c r="C9" s="224"/>
      <c r="D9" s="224"/>
      <c r="E9" s="224">
        <f>SUM(parkoló!C38)</f>
        <v>5200000</v>
      </c>
      <c r="F9" s="224"/>
      <c r="G9" s="224"/>
      <c r="H9" s="224"/>
      <c r="I9" s="224"/>
      <c r="J9" s="225">
        <f t="shared" si="0"/>
        <v>5200000</v>
      </c>
    </row>
    <row r="10" spans="1:10" s="226" customFormat="1" ht="22.5" customHeight="1">
      <c r="A10" s="222" t="s">
        <v>393</v>
      </c>
      <c r="B10" s="223">
        <v>1</v>
      </c>
      <c r="C10" s="224">
        <f>SUM(védőnő!C15)</f>
        <v>5433558</v>
      </c>
      <c r="D10" s="224">
        <f>SUM(védőnő!C16)</f>
        <v>706362.54</v>
      </c>
      <c r="E10" s="224">
        <f>SUM(védőnő!C37)</f>
        <v>2440000</v>
      </c>
      <c r="F10" s="227"/>
      <c r="G10" s="224"/>
      <c r="H10" s="224"/>
      <c r="I10" s="224"/>
      <c r="J10" s="225">
        <f t="shared" si="0"/>
        <v>8579920.54</v>
      </c>
    </row>
    <row r="11" spans="1:10" s="226" customFormat="1" ht="22.5" customHeight="1">
      <c r="A11" s="222" t="s">
        <v>390</v>
      </c>
      <c r="B11" s="223"/>
      <c r="C11" s="224"/>
      <c r="D11" s="224"/>
      <c r="E11" s="224">
        <f>SUM(Ügyelet!C37)</f>
        <v>9986000</v>
      </c>
      <c r="F11" s="227"/>
      <c r="G11" s="224"/>
      <c r="H11" s="224"/>
      <c r="I11" s="224"/>
      <c r="J11" s="225">
        <f t="shared" si="0"/>
        <v>9986000</v>
      </c>
    </row>
    <row r="12" spans="1:10" s="226" customFormat="1" ht="22.5" customHeight="1">
      <c r="A12" s="222" t="s">
        <v>391</v>
      </c>
      <c r="B12" s="223"/>
      <c r="C12" s="224"/>
      <c r="D12" s="224"/>
      <c r="E12" s="224">
        <f>SUM(GYermekétk!C38)</f>
        <v>109347000</v>
      </c>
      <c r="F12" s="227"/>
      <c r="G12" s="224"/>
      <c r="H12" s="224">
        <f>SUM(Város!C44)</f>
        <v>3000000</v>
      </c>
      <c r="I12" s="224"/>
      <c r="J12" s="225">
        <f t="shared" si="0"/>
        <v>112347000</v>
      </c>
    </row>
    <row r="13" spans="1:10" s="226" customFormat="1" ht="22.5" customHeight="1">
      <c r="A13" s="222" t="s">
        <v>396</v>
      </c>
      <c r="B13" s="223"/>
      <c r="C13" s="224"/>
      <c r="D13" s="224"/>
      <c r="E13" s="224"/>
      <c r="F13" s="224">
        <f>SUM('Szoc segély'!C39)</f>
        <v>4000000</v>
      </c>
      <c r="G13" s="224"/>
      <c r="H13" s="224"/>
      <c r="I13" s="224"/>
      <c r="J13" s="225">
        <f t="shared" si="0"/>
        <v>4000000</v>
      </c>
    </row>
    <row r="14" spans="1:10" s="226" customFormat="1" ht="19.5" customHeight="1">
      <c r="A14" s="222" t="s">
        <v>392</v>
      </c>
      <c r="B14" s="223"/>
      <c r="C14" s="224"/>
      <c r="D14" s="224"/>
      <c r="E14" s="224">
        <f>SUM(közvil!C38)</f>
        <v>97663000</v>
      </c>
      <c r="F14" s="224"/>
      <c r="G14" s="224"/>
      <c r="H14" s="224"/>
      <c r="I14" s="224"/>
      <c r="J14" s="225">
        <f t="shared" si="0"/>
        <v>97663000</v>
      </c>
    </row>
    <row r="15" spans="1:10" s="51" customFormat="1" ht="19.5" customHeight="1">
      <c r="A15" s="222" t="s">
        <v>394</v>
      </c>
      <c r="B15" s="223">
        <v>2</v>
      </c>
      <c r="C15" s="224">
        <f>SUM(Város!C15)</f>
        <v>16310800</v>
      </c>
      <c r="D15" s="224">
        <f>SUM(Város!C16)</f>
        <v>2120404</v>
      </c>
      <c r="E15" s="224">
        <f>SUM(Város!C39)</f>
        <v>64492000</v>
      </c>
      <c r="F15" s="224"/>
      <c r="G15" s="224"/>
      <c r="H15" s="224"/>
      <c r="I15" s="224"/>
      <c r="J15" s="225">
        <f t="shared" si="0"/>
        <v>82923204</v>
      </c>
    </row>
    <row r="16" spans="1:10" s="226" customFormat="1" ht="19.5" customHeight="1">
      <c r="A16" s="222" t="s">
        <v>395</v>
      </c>
      <c r="B16" s="223"/>
      <c r="C16" s="224"/>
      <c r="D16" s="224"/>
      <c r="E16" s="224">
        <f>SUM(Zöldterület!C38)</f>
        <v>46300000</v>
      </c>
      <c r="F16" s="224"/>
      <c r="G16" s="224"/>
      <c r="H16" s="224"/>
      <c r="I16" s="224"/>
      <c r="J16" s="225">
        <f t="shared" si="0"/>
        <v>46300000</v>
      </c>
    </row>
    <row r="17" spans="1:10" s="226" customFormat="1" ht="19.5" customHeight="1">
      <c r="A17" s="222" t="s">
        <v>378</v>
      </c>
      <c r="B17" s="223"/>
      <c r="C17" s="224"/>
      <c r="D17" s="224"/>
      <c r="E17" s="224"/>
      <c r="F17" s="224"/>
      <c r="G17" s="224">
        <v>4000000</v>
      </c>
      <c r="H17" s="224"/>
      <c r="I17" s="224"/>
      <c r="J17" s="225">
        <f t="shared" si="0"/>
        <v>4000000</v>
      </c>
    </row>
    <row r="18" spans="1:10" s="226" customFormat="1" ht="19.5" customHeight="1">
      <c r="A18" s="222" t="s">
        <v>433</v>
      </c>
      <c r="B18" s="223"/>
      <c r="C18" s="224"/>
      <c r="D18" s="224"/>
      <c r="E18" s="224"/>
      <c r="F18" s="224"/>
      <c r="G18" s="224"/>
      <c r="H18" s="224">
        <v>1500000</v>
      </c>
      <c r="I18" s="224"/>
      <c r="J18" s="225">
        <v>1500000</v>
      </c>
    </row>
    <row r="19" spans="1:11" s="51" customFormat="1" ht="19.5" customHeight="1">
      <c r="A19" s="146" t="s">
        <v>263</v>
      </c>
      <c r="B19" s="147"/>
      <c r="C19" s="148"/>
      <c r="D19" s="148"/>
      <c r="E19" s="148"/>
      <c r="F19" s="148"/>
      <c r="G19" s="148"/>
      <c r="H19" s="148">
        <v>55000000</v>
      </c>
      <c r="I19" s="148"/>
      <c r="J19" s="149">
        <f t="shared" si="0"/>
        <v>55000000</v>
      </c>
      <c r="K19" s="150"/>
    </row>
    <row r="20" spans="1:10" s="226" customFormat="1" ht="19.5" customHeight="1">
      <c r="A20" s="222" t="s">
        <v>101</v>
      </c>
      <c r="B20" s="223"/>
      <c r="C20" s="224"/>
      <c r="D20" s="224"/>
      <c r="E20" s="224"/>
      <c r="F20" s="224"/>
      <c r="G20" s="224"/>
      <c r="H20" s="224"/>
      <c r="I20" s="230">
        <v>14729728</v>
      </c>
      <c r="J20" s="225">
        <f t="shared" si="0"/>
        <v>14729728</v>
      </c>
    </row>
    <row r="21" spans="1:10" s="226" customFormat="1" ht="19.5" customHeight="1" thickBot="1">
      <c r="A21" s="231" t="s">
        <v>93</v>
      </c>
      <c r="B21" s="232"/>
      <c r="C21" s="233"/>
      <c r="D21" s="233"/>
      <c r="E21" s="233"/>
      <c r="F21" s="233"/>
      <c r="G21" s="233"/>
      <c r="H21" s="233"/>
      <c r="I21" s="234">
        <v>22440442</v>
      </c>
      <c r="J21" s="235">
        <f t="shared" si="0"/>
        <v>22440442</v>
      </c>
    </row>
    <row r="22" spans="1:10" s="52" customFormat="1" ht="19.5" customHeight="1">
      <c r="A22" s="66" t="s">
        <v>297</v>
      </c>
      <c r="B22" s="67"/>
      <c r="C22" s="67"/>
      <c r="D22" s="67"/>
      <c r="E22" s="67"/>
      <c r="F22" s="67"/>
      <c r="G22" s="67"/>
      <c r="H22" s="67"/>
      <c r="I22" s="67"/>
      <c r="J22" s="165">
        <f t="shared" si="0"/>
        <v>0</v>
      </c>
    </row>
    <row r="23" spans="1:10" s="52" customFormat="1" ht="19.5" customHeight="1" thickBot="1">
      <c r="A23" s="53" t="s">
        <v>16</v>
      </c>
      <c r="B23" s="54"/>
      <c r="C23" s="54"/>
      <c r="D23" s="54"/>
      <c r="E23" s="54"/>
      <c r="F23" s="54"/>
      <c r="G23" s="54"/>
      <c r="H23" s="54">
        <v>15186456</v>
      </c>
      <c r="I23" s="54"/>
      <c r="J23" s="166">
        <f t="shared" si="0"/>
        <v>15186456</v>
      </c>
    </row>
    <row r="24" spans="1:10" s="45" customFormat="1" ht="19.5" customHeight="1" thickBot="1">
      <c r="A24" s="47" t="s">
        <v>85</v>
      </c>
      <c r="B24" s="48">
        <f>SUM(B3:B23)</f>
        <v>9</v>
      </c>
      <c r="C24" s="48">
        <f>SUM(C3:C23)</f>
        <v>64546608</v>
      </c>
      <c r="D24" s="48">
        <f>SUM(D3:D23)</f>
        <v>8391059.04</v>
      </c>
      <c r="E24" s="48">
        <f>SUM(E3:E21)</f>
        <v>469289000</v>
      </c>
      <c r="F24" s="48">
        <f>SUM(F3:F23)</f>
        <v>4000000</v>
      </c>
      <c r="G24" s="48">
        <f>SUM(G3:G23)</f>
        <v>4000000</v>
      </c>
      <c r="H24" s="48">
        <f>SUM(H3:H23)</f>
        <v>74686456</v>
      </c>
      <c r="I24" s="48">
        <f>SUM(I3:I23)</f>
        <v>37170170</v>
      </c>
      <c r="J24" s="167">
        <f>SUM(J3:J23)</f>
        <v>662083293.04</v>
      </c>
    </row>
    <row r="25" spans="1:10" s="51" customFormat="1" ht="19.5" customHeight="1">
      <c r="A25" s="158" t="s">
        <v>15</v>
      </c>
      <c r="B25" s="159">
        <v>39</v>
      </c>
      <c r="C25" s="159">
        <f>SUM(Ovi!C15)</f>
        <v>164120000</v>
      </c>
      <c r="D25" s="159">
        <f>SUM(Ovi!C16)</f>
        <v>23500000</v>
      </c>
      <c r="E25" s="159">
        <f>SUM(Ovi!C38)</f>
        <v>39850000</v>
      </c>
      <c r="F25" s="159"/>
      <c r="G25" s="159"/>
      <c r="H25" s="159">
        <f>SUM(Ovi!C43+Ovi!C47)</f>
        <v>1651000</v>
      </c>
      <c r="I25" s="159"/>
      <c r="J25" s="73">
        <f>SUM(C25:I25)</f>
        <v>229121000</v>
      </c>
    </row>
    <row r="26" spans="1:10" s="76" customFormat="1" ht="19.5" customHeight="1">
      <c r="A26" s="162" t="s">
        <v>231</v>
      </c>
      <c r="B26" s="163">
        <v>20</v>
      </c>
      <c r="C26" s="164">
        <f>SUM(HIvatal!C15)</f>
        <v>143367000</v>
      </c>
      <c r="D26" s="164">
        <f>SUM(HIvatal!C16)</f>
        <v>17000000</v>
      </c>
      <c r="E26" s="164">
        <f>SUM(HIvatal!C40)</f>
        <v>30650000</v>
      </c>
      <c r="F26" s="164"/>
      <c r="G26" s="164"/>
      <c r="H26" s="164">
        <f>SUM(HIvatal!C45)</f>
        <v>1270000</v>
      </c>
      <c r="I26" s="164"/>
      <c r="J26" s="157">
        <f>SUM(C26:I26)</f>
        <v>192287000</v>
      </c>
    </row>
    <row r="27" spans="1:10" s="51" customFormat="1" ht="19.5" customHeight="1">
      <c r="A27" s="155" t="s">
        <v>232</v>
      </c>
      <c r="B27" s="156">
        <v>11</v>
      </c>
      <c r="C27" s="156">
        <f>SUM(Mosoly!C16)</f>
        <v>36458000</v>
      </c>
      <c r="D27" s="156">
        <f>SUM(Mosoly!C17)</f>
        <v>4739540</v>
      </c>
      <c r="E27" s="156">
        <f>SUM(Mosoly!C41)</f>
        <v>12835000</v>
      </c>
      <c r="F27" s="156"/>
      <c r="G27" s="156"/>
      <c r="H27" s="156">
        <f>SUM(Mosoly!C46+Mosoly!C50)</f>
        <v>952500</v>
      </c>
      <c r="I27" s="156"/>
      <c r="J27" s="157">
        <f>SUM(C27:I27)</f>
        <v>54985040</v>
      </c>
    </row>
    <row r="28" spans="1:10" s="51" customFormat="1" ht="19.5" customHeight="1">
      <c r="A28" s="155" t="s">
        <v>233</v>
      </c>
      <c r="B28" s="156">
        <v>10</v>
      </c>
      <c r="C28" s="156">
        <f>SUM(Gondozás!C15)</f>
        <v>68561492</v>
      </c>
      <c r="D28" s="156">
        <f>SUM(Gondozás!C16)</f>
        <v>8600000</v>
      </c>
      <c r="E28" s="156">
        <f>SUM(Gondozás!C40)</f>
        <v>64580000</v>
      </c>
      <c r="F28" s="156"/>
      <c r="G28" s="156"/>
      <c r="H28" s="156">
        <f>SUM(Gondozás!C46)</f>
        <v>760000</v>
      </c>
      <c r="I28" s="156"/>
      <c r="J28" s="157">
        <f>SUM(C28:I28)</f>
        <v>142501492</v>
      </c>
    </row>
    <row r="29" spans="1:10" s="51" customFormat="1" ht="19.5" customHeight="1">
      <c r="A29" s="155" t="s">
        <v>169</v>
      </c>
      <c r="B29" s="156">
        <v>4</v>
      </c>
      <c r="C29" s="156">
        <f>SUM(Művház!C16)</f>
        <v>20348000</v>
      </c>
      <c r="D29" s="156">
        <f>SUM(Művház!C17)</f>
        <v>2645240</v>
      </c>
      <c r="E29" s="156">
        <f>SUM(Művház!C41)</f>
        <v>15910000</v>
      </c>
      <c r="F29" s="156"/>
      <c r="G29" s="156"/>
      <c r="H29" s="156">
        <f>SUM(Művház!C47)</f>
        <v>2270000</v>
      </c>
      <c r="I29" s="156"/>
      <c r="J29" s="157">
        <f>SUM(C29:I29)</f>
        <v>41173240</v>
      </c>
    </row>
    <row r="30" spans="1:11" s="45" customFormat="1" ht="19.5" customHeight="1" thickBot="1">
      <c r="A30" s="129" t="s">
        <v>86</v>
      </c>
      <c r="B30" s="130">
        <f>SUM(B24:B27)</f>
        <v>79</v>
      </c>
      <c r="C30" s="130">
        <f>SUM(C24:C29)</f>
        <v>497401100</v>
      </c>
      <c r="D30" s="130">
        <f>SUM(D24:D29)</f>
        <v>64875839.04</v>
      </c>
      <c r="E30" s="130">
        <f>SUM(E24:E27)</f>
        <v>552624000</v>
      </c>
      <c r="F30" s="130">
        <f>SUM(F24:F27)</f>
        <v>4000000</v>
      </c>
      <c r="G30" s="130">
        <f>SUM(G24:G27)</f>
        <v>4000000</v>
      </c>
      <c r="H30" s="130">
        <f>SUM(H24:H27)</f>
        <v>78559956</v>
      </c>
      <c r="I30" s="130">
        <f>SUM(I24:I27)</f>
        <v>37170170</v>
      </c>
      <c r="J30" s="130">
        <f>SUM(J24:J29)</f>
        <v>1322151065.04</v>
      </c>
      <c r="K30" s="45">
        <f>SUM(Bevételek_rovatos!C70-'COFOG kiadás'!J30)</f>
        <v>-2060000.0399999619</v>
      </c>
    </row>
    <row r="31" ht="18">
      <c r="D31" s="71"/>
    </row>
    <row r="32" spans="4:10" ht="18">
      <c r="D32" s="71"/>
      <c r="J32" s="50"/>
    </row>
    <row r="33" ht="18">
      <c r="D33" s="65"/>
    </row>
    <row r="37" ht="18">
      <c r="C37" s="46" t="s">
        <v>18</v>
      </c>
    </row>
    <row r="40" ht="18">
      <c r="G40" s="46" t="s">
        <v>106</v>
      </c>
    </row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62"/>
  <sheetViews>
    <sheetView zoomScalePageLayoutView="0" workbookViewId="0" topLeftCell="A43">
      <selection activeCell="C47" sqref="C47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4" width="13.28125" style="0" bestFit="1" customWidth="1"/>
    <col min="5" max="240" width="8.8515625" style="0" customWidth="1"/>
    <col min="241" max="241" width="8.140625" style="0" customWidth="1"/>
    <col min="242" max="242" width="41.00390625" style="0" customWidth="1"/>
    <col min="243" max="243" width="15.140625" style="0" customWidth="1"/>
    <col min="244" max="16384" width="0" style="0" hidden="1" customWidth="1"/>
  </cols>
  <sheetData>
    <row r="1" spans="2:3" ht="15">
      <c r="B1" s="259" t="s">
        <v>299</v>
      </c>
      <c r="C1" s="259"/>
    </row>
    <row r="2" spans="1:3" ht="15">
      <c r="A2" s="81" t="s">
        <v>173</v>
      </c>
      <c r="B2" s="80" t="s">
        <v>46</v>
      </c>
      <c r="C2" s="81">
        <v>2023</v>
      </c>
    </row>
    <row r="3" spans="1:3" ht="12.75">
      <c r="A3" s="117" t="s">
        <v>174</v>
      </c>
      <c r="B3" s="82" t="s">
        <v>117</v>
      </c>
      <c r="C3" s="83">
        <f>SUM(Igazgatás!C3+vagyongazd!C3+'kiemelt rendezvény'!C3+Közfogi!C3+mezőőr!C3+'közút '!C3+parkoló!C3+közvil!C3+Város!C3+Zöldterület!C3+Ügyelet!C3+védőnő!C3+GYermekétk!C3+'Szoc segély'!C3)</f>
        <v>28543158</v>
      </c>
    </row>
    <row r="4" spans="1:3" ht="12.75">
      <c r="A4" s="117">
        <v>3</v>
      </c>
      <c r="B4" s="82" t="s">
        <v>118</v>
      </c>
      <c r="C4" s="83">
        <f>SUM(Igazgatás!C4+vagyongazd!C4+'kiemelt rendezvény'!C4+Közfogi!C4+mezőőr!C4+'közút '!C4+parkoló!C4+közvil!C4+Város!C4+Zöldterület!C4+Ügyelet!C4+védőnő!C4+GYermekétk!C4+'Szoc segély'!C4)</f>
        <v>0</v>
      </c>
    </row>
    <row r="5" spans="1:3" ht="26.25">
      <c r="A5" s="117" t="s">
        <v>175</v>
      </c>
      <c r="B5" s="82" t="s">
        <v>119</v>
      </c>
      <c r="C5" s="83">
        <f>SUM(Igazgatás!C5+vagyongazd!C5+'kiemelt rendezvény'!C5+Közfogi!C5+mezőőr!C5+'közút '!C5+parkoló!C5+közvil!C5+Város!C5+Zöldterület!C5+Ügyelet!C5+védőnő!C5+GYermekétk!C5+'Szoc segély'!C5)</f>
        <v>0</v>
      </c>
    </row>
    <row r="6" spans="1:3" ht="12.75">
      <c r="A6" s="117">
        <v>6</v>
      </c>
      <c r="B6" s="82" t="s">
        <v>120</v>
      </c>
      <c r="C6" s="83">
        <f>SUM(Igazgatás!C6+vagyongazd!C6+'kiemelt rendezvény'!C6+Közfogi!C6+mezőőr!C6+'közút '!C6+parkoló!C6+közvil!C6+Város!C6+Zöldterület!C6+Ügyelet!C6+védőnő!C6+GYermekétk!C6+'Szoc segély'!C6)</f>
        <v>0</v>
      </c>
    </row>
    <row r="7" spans="1:3" ht="12.75">
      <c r="A7" s="117" t="s">
        <v>176</v>
      </c>
      <c r="B7" s="82" t="s">
        <v>121</v>
      </c>
      <c r="C7" s="83">
        <f>SUM(Igazgatás!C7+vagyongazd!C7+'kiemelt rendezvény'!C7+Közfogi!C7+mezőőr!C7+'közút '!C7+parkoló!C7+közvil!C7+Város!C7+Zöldterület!C7+Ügyelet!C7+védőnő!C7+GYermekétk!C7+'Szoc segély'!C7)</f>
        <v>742500</v>
      </c>
    </row>
    <row r="8" spans="1:3" ht="12.75">
      <c r="A8" s="117"/>
      <c r="B8" s="86" t="s">
        <v>122</v>
      </c>
      <c r="C8" s="83">
        <f>SUM(Igazgatás!C8+vagyongazd!C8+'kiemelt rendezvény'!C8+Közfogi!C8+mezőőr!C8+'közút '!C8+parkoló!C8+közvil!C8+Város!C8+Zöldterület!C8+Ügyelet!C8+védőnő!C8+GYermekétk!C8+'Szoc segély'!C8)</f>
        <v>0</v>
      </c>
    </row>
    <row r="9" spans="1:3" ht="12.75">
      <c r="A9" s="117" t="s">
        <v>177</v>
      </c>
      <c r="B9" s="82" t="s">
        <v>123</v>
      </c>
      <c r="C9" s="83">
        <f>SUM(Igazgatás!C9+vagyongazd!C9+'kiemelt rendezvény'!C9+Közfogi!C9+mezőőr!C9+'közút '!C9+parkoló!C9+közvil!C9+Város!C9+Zöldterület!C9+Ügyelet!C9+védőnő!C9+GYermekétk!C9+'Szoc segély'!C9)</f>
        <v>800000</v>
      </c>
    </row>
    <row r="10" spans="1:3" ht="12.75">
      <c r="A10" s="117">
        <v>10</v>
      </c>
      <c r="B10" s="82" t="s">
        <v>124</v>
      </c>
      <c r="C10" s="83">
        <f>SUM(Igazgatás!C10+vagyongazd!C10+'kiemelt rendezvény'!C10+Közfogi!C10+mezőőr!C10+'közút '!C10+parkoló!C10+közvil!C10+Város!C10+Zöldterület!C10+Ügyelet!C10+védőnő!C10+GYermekétk!C10+'Szoc segély'!C10)</f>
        <v>50000</v>
      </c>
    </row>
    <row r="11" spans="1:3" ht="12.75">
      <c r="A11" s="117" t="s">
        <v>178</v>
      </c>
      <c r="B11" s="82" t="s">
        <v>125</v>
      </c>
      <c r="C11" s="83">
        <f>SUM(Igazgatás!C11+vagyongazd!C11+'kiemelt rendezvény'!C11+Közfogi!C11+mezőőr!C11+'közút '!C11+parkoló!C11+közvil!C11+Város!C11+Zöldterület!C11+Ügyelet!C11+védőnő!C11+GYermekétk!C11+'Szoc segély'!C11)</f>
        <v>0</v>
      </c>
    </row>
    <row r="12" spans="1:3" ht="12.75">
      <c r="A12" s="118" t="s">
        <v>179</v>
      </c>
      <c r="B12" s="88" t="s">
        <v>126</v>
      </c>
      <c r="C12" s="251">
        <f>SUM(Igazgatás!C12+vagyongazd!C12+'kiemelt rendezvény'!C12+Közfogi!C12+mezőőr!C12+'közút '!C12+parkoló!C12+közvil!C12+Város!C12+Zöldterület!C12+Ügyelet!C12+védőnő!C12+GYermekétk!C12+'Szoc segély'!C12)</f>
        <v>30135658</v>
      </c>
    </row>
    <row r="13" spans="1:3" ht="12.75">
      <c r="A13" s="143">
        <v>16</v>
      </c>
      <c r="B13" s="144" t="s">
        <v>262</v>
      </c>
      <c r="C13" s="83">
        <f>SUM(Igazgatás!C13+vagyongazd!C13+'kiemelt rendezvény'!C13+Közfogi!C13+mezőőr!C13+'közút '!C13+parkoló!C13+közvil!C13+Város!C13+Zöldterület!C13+Ügyelet!C13+védőnő!C13+GYermekétk!C13+'Szoc segély'!C13)</f>
        <v>34410950</v>
      </c>
    </row>
    <row r="14" spans="1:3" ht="26.25">
      <c r="A14" s="117" t="s">
        <v>180</v>
      </c>
      <c r="B14" s="82" t="s">
        <v>127</v>
      </c>
      <c r="C14" s="83">
        <f>SUM(Igazgatás!C14+vagyongazd!C14+'kiemelt rendezvény'!C14+Közfogi!C14+mezőőr!C14+'közút '!C14+parkoló!C14+közvil!C14+Város!C14+Zöldterület!C14+Ügyelet!C14+védőnő!C14+GYermekétk!C14+'Szoc segély'!C14)</f>
        <v>3720000</v>
      </c>
    </row>
    <row r="15" spans="1:3" ht="12.75">
      <c r="A15" s="119" t="s">
        <v>181</v>
      </c>
      <c r="B15" s="88" t="s">
        <v>128</v>
      </c>
      <c r="C15" s="251">
        <f>SUM(Igazgatás!C15+vagyongazd!C15+'kiemelt rendezvény'!C15+Közfogi!C14+mezőőr!C15+'közút '!C14+parkoló!C15+közvil!C14+Város!C14+Zöldterület!C14+Ügyelet!C14+védőnő!C14+GYermekétk!C14+'Szoc segély'!C14)</f>
        <v>34410950</v>
      </c>
    </row>
    <row r="16" spans="1:3" ht="12.75">
      <c r="A16" s="120" t="s">
        <v>182</v>
      </c>
      <c r="B16" s="92" t="s">
        <v>129</v>
      </c>
      <c r="C16" s="251">
        <f>SUM(Igazgatás!C16+vagyongazd!C16+'kiemelt rendezvény'!C16+Közfogi!C15+mezőőr!C16+'közút '!C15+parkoló!C16+közvil!C15+Város!C15+Zöldterület!C15+Ügyelet!C15+védőnő!C15+GYermekétk!C15+'Szoc segély'!C15)</f>
        <v>64546608</v>
      </c>
    </row>
    <row r="17" spans="1:3" ht="26.25">
      <c r="A17" s="121" t="s">
        <v>183</v>
      </c>
      <c r="B17" s="96" t="s">
        <v>130</v>
      </c>
      <c r="C17" s="251">
        <f>SUM(Igazgatás!C17+vagyongazd!C17+'kiemelt rendezvény'!C17+Közfogi!C16+mezőőr!C17+'közút '!C16+parkoló!C17+közvil!C16+Város!C16+Zöldterület!C16+Ügyelet!C16+védőnő!C16+GYermekétk!C16+'Szoc segély'!C16)</f>
        <v>8391059.04</v>
      </c>
    </row>
    <row r="18" spans="1:3" ht="12.75">
      <c r="A18" s="117" t="s">
        <v>184</v>
      </c>
      <c r="B18" s="82" t="s">
        <v>131</v>
      </c>
      <c r="C18" s="251">
        <f>SUM(Igazgatás!C18+vagyongazd!C18+'kiemelt rendezvény'!C18+Közfogi!C18+mezőőr!C18+'közút '!C18+parkoló!C18+közvil!C18+Város!C18+Zöldterület!C18+Ügyelet!C18+védőnő!C18+GYermekétk!C18+'Szoc segély'!C18)</f>
        <v>0</v>
      </c>
    </row>
    <row r="19" spans="1:3" ht="12.75">
      <c r="A19" s="117" t="s">
        <v>185</v>
      </c>
      <c r="B19" s="82" t="s">
        <v>132</v>
      </c>
      <c r="C19" s="251">
        <f>SUM(Igazgatás!C19+vagyongazd!C19+'kiemelt rendezvény'!C19+Közfogi!C19+mezőőr!C19+'közút '!C19+parkoló!C19+közvil!C19+Város!C19+Zöldterület!C19+Ügyelet!C19+védőnő!C19+GYermekétk!C19+'Szoc segély'!C19)</f>
        <v>0</v>
      </c>
    </row>
    <row r="20" spans="1:3" ht="12.75">
      <c r="A20" s="117" t="s">
        <v>186</v>
      </c>
      <c r="B20" s="82" t="s">
        <v>133</v>
      </c>
      <c r="C20" s="251">
        <f>SUM(Igazgatás!C20+vagyongazd!C20+'kiemelt rendezvény'!C20+Közfogi!C20+mezőőr!C20+'közút '!C20+parkoló!C20+közvil!C20+Város!C20+Zöldterület!C20+Ügyelet!C20+védőnő!C20+GYermekétk!C20+'Szoc segély'!C20)</f>
        <v>0</v>
      </c>
    </row>
    <row r="21" spans="1:3" ht="39">
      <c r="A21" s="117" t="s">
        <v>187</v>
      </c>
      <c r="B21" s="82" t="s">
        <v>134</v>
      </c>
      <c r="C21" s="251">
        <v>0</v>
      </c>
    </row>
    <row r="22" spans="1:3" ht="12.75">
      <c r="A22" s="117" t="s">
        <v>188</v>
      </c>
      <c r="B22" s="82" t="s">
        <v>135</v>
      </c>
      <c r="C22" s="251">
        <f>SUM(Igazgatás!C22+vagyongazd!C22+'kiemelt rendezvény'!C22+Közfogi!C21+mezőőr!C22+'közút '!C21+parkoló!C22+közvil!C21+Város!C21+Zöldterület!C21+Ügyelet!C21+védőnő!C21+GYermekétk!C21+'Szoc segély'!C21)</f>
        <v>270000</v>
      </c>
    </row>
    <row r="23" spans="1:3" ht="12.75">
      <c r="A23" s="117" t="s">
        <v>189</v>
      </c>
      <c r="B23" s="82" t="s">
        <v>136</v>
      </c>
      <c r="C23" s="251">
        <f>SUM(Igazgatás!C23+vagyongazd!C23+'kiemelt rendezvény'!C23+Közfogi!C22+mezőőr!C23+'közút '!C22+parkoló!C23+közvil!C22+Város!C22+Zöldterület!C22+Ügyelet!C22+védőnő!C22+GYermekétk!C22+'Szoc segély'!C22)</f>
        <v>4750000</v>
      </c>
    </row>
    <row r="24" spans="1:4" ht="12.75">
      <c r="A24" s="118" t="s">
        <v>191</v>
      </c>
      <c r="B24" s="88" t="s">
        <v>137</v>
      </c>
      <c r="C24" s="251">
        <f>SUM(Igazgatás!C24+vagyongazd!C24+'kiemelt rendezvény'!C24+Közfogi!C23+mezőőr!C24+'közút '!C23+parkoló!C24+közvil!C23+Város!C23+Zöldterület!C23+Ügyelet!C23+védőnő!C23+GYermekétk!C23+'Szoc segély'!C23)</f>
        <v>5020000</v>
      </c>
      <c r="D24" s="152"/>
    </row>
    <row r="25" spans="1:3" ht="12.75">
      <c r="A25" s="117" t="s">
        <v>192</v>
      </c>
      <c r="B25" s="82" t="s">
        <v>138</v>
      </c>
      <c r="C25" s="251">
        <f>SUM(Igazgatás!C25+vagyongazd!C25+'kiemelt rendezvény'!C25+Közfogi!C24+mezőőr!C25+'közút '!C24+parkoló!C25+közvil!C24+Város!C24+Zöldterület!C24+Ügyelet!C24+védőnő!C24+GYermekétk!C24+'Szoc segély'!C24)</f>
        <v>348000</v>
      </c>
    </row>
    <row r="26" spans="1:3" ht="12.75">
      <c r="A26" s="117" t="s">
        <v>193</v>
      </c>
      <c r="B26" s="82" t="s">
        <v>139</v>
      </c>
      <c r="C26" s="251">
        <f>SUM(Igazgatás!C26+vagyongazd!C26+'kiemelt rendezvény'!C26+Közfogi!C25+mezőőr!C26+'közút '!C25+parkoló!C26+közvil!C25+Város!C25+Zöldterület!C25+Ügyelet!C25+védőnő!C25+GYermekétk!C25+'Szoc segély'!C25)</f>
        <v>140000</v>
      </c>
    </row>
    <row r="27" spans="1:3" ht="12.75">
      <c r="A27" s="118" t="s">
        <v>194</v>
      </c>
      <c r="B27" s="88" t="s">
        <v>140</v>
      </c>
      <c r="C27" s="251">
        <f>SUM(Igazgatás!C27+vagyongazd!C27+'kiemelt rendezvény'!C27+Közfogi!C26+mezőőr!C27+'közút '!C26+parkoló!C27+közvil!C26+Város!C26+Zöldterület!C26+Ügyelet!C26+védőnő!C26+GYermekétk!C26+'Szoc segély'!C26)</f>
        <v>488000</v>
      </c>
    </row>
    <row r="28" spans="1:3" ht="12.75">
      <c r="A28" s="117" t="s">
        <v>195</v>
      </c>
      <c r="B28" s="82" t="s">
        <v>141</v>
      </c>
      <c r="C28" s="251">
        <f>SUM(Igazgatás!C28+vagyongazd!C28+'kiemelt rendezvény'!C28+Közfogi!C27+mezőőr!C28+'közút '!C27+parkoló!C28+közvil!C27+Város!C27+Zöldterület!C27+Ügyelet!C27+védőnő!C27+GYermekétk!C27+'Szoc segély'!C27)</f>
        <v>121000000</v>
      </c>
    </row>
    <row r="29" spans="1:3" ht="12.75">
      <c r="A29">
        <v>37</v>
      </c>
      <c r="B29" s="252" t="s">
        <v>425</v>
      </c>
      <c r="C29" s="251">
        <f>SUM(GYermekétk!C28)</f>
        <v>86100000</v>
      </c>
    </row>
    <row r="30" spans="1:3" ht="12.75">
      <c r="A30" s="117" t="s">
        <v>196</v>
      </c>
      <c r="B30" s="82" t="s">
        <v>142</v>
      </c>
      <c r="C30" s="251">
        <f>SUM(Igazgatás!C29+vagyongazd!C30+'kiemelt rendezvény'!C30+Közfogi!C29+mezőőr!C29+'közút '!C29+parkoló!C29+közvil!C29+Város!C29+Zöldterület!C29+Ügyelet!C28+védőnő!C28+GYermekétk!C29+'Szoc segély'!C29)</f>
        <v>22980000</v>
      </c>
    </row>
    <row r="31" spans="1:3" ht="12.75">
      <c r="A31" s="117" t="s">
        <v>197</v>
      </c>
      <c r="B31" s="82" t="s">
        <v>143</v>
      </c>
      <c r="C31" s="251">
        <f>SUM(Igazgatás!C31+vagyongazd!C32+'kiemelt rendezvény'!C32+Közfogi!C30+mezőőr!C30+'közút '!C30+parkoló!C30+közvil!C30+Város!C30+Zöldterület!C30+Ügyelet!C29+védőnő!C29+GYermekétk!C30+'Szoc segély'!C30)</f>
        <v>13550000</v>
      </c>
    </row>
    <row r="32" spans="1:3" ht="12.75">
      <c r="A32" s="117" t="s">
        <v>198</v>
      </c>
      <c r="B32" s="82" t="s">
        <v>144</v>
      </c>
      <c r="C32" s="251">
        <f>SUM(Igazgatás!C32+vagyongazd!C33+'kiemelt rendezvény'!C33+Közfogi!C31+mezőőr!C31+'közút '!C31+parkoló!C31+közvil!C31+Város!C31+Zöldterület!C31+Ügyelet!C30+védőnő!C30+GYermekétk!C31+'Szoc segély'!C31)</f>
        <v>77613031</v>
      </c>
    </row>
    <row r="33" spans="1:3" ht="12.75">
      <c r="A33" s="117">
        <v>45</v>
      </c>
      <c r="B33" s="82" t="s">
        <v>426</v>
      </c>
      <c r="C33" s="251">
        <f>SUM(vagyongazd!C31)</f>
        <v>35000000</v>
      </c>
    </row>
    <row r="34" spans="1:4" ht="12.75">
      <c r="A34" s="119" t="s">
        <v>199</v>
      </c>
      <c r="B34" s="88" t="s">
        <v>145</v>
      </c>
      <c r="C34" s="251">
        <f>SUM(Igazgatás!C33+vagyongazd!C34+'kiemelt rendezvény'!C34+Közfogi!C32+mezőőr!C32+'közút '!C32+parkoló!C32+közvil!C32+Város!C32+Zöldterület!C32+Ügyelet!C31+védőnő!C31+GYermekétk!C32+'Szoc segély'!C32)</f>
        <v>356243031</v>
      </c>
      <c r="D34" s="152"/>
    </row>
    <row r="35" spans="1:3" ht="12.75">
      <c r="A35" s="117" t="s">
        <v>200</v>
      </c>
      <c r="B35" s="82" t="s">
        <v>146</v>
      </c>
      <c r="C35" s="251">
        <f>SUM(Igazgatás!C34+vagyongazd!C35+'kiemelt rendezvény'!C35+Közfogi!C33+mezőőr!C33+'közút '!C33+parkoló!C33+közvil!C33+Város!C33+Zöldterület!C33+Ügyelet!C32+védőnő!C32+GYermekétk!C33+'Szoc segély'!C33)</f>
        <v>400000</v>
      </c>
    </row>
    <row r="36" spans="1:3" ht="12.75">
      <c r="A36" s="117">
        <v>48</v>
      </c>
      <c r="B36" s="82" t="s">
        <v>428</v>
      </c>
      <c r="C36" s="251">
        <f>SUM(Város!C34)</f>
        <v>2800000</v>
      </c>
    </row>
    <row r="37" spans="1:3" ht="26.25">
      <c r="A37" s="118" t="s">
        <v>201</v>
      </c>
      <c r="B37" s="88" t="s">
        <v>147</v>
      </c>
      <c r="C37" s="251">
        <f>SUM(Igazgatás!C35+vagyongazd!C36+'kiemelt rendezvény'!C36+Közfogi!C34+mezőőr!C34+'közút '!C34+parkoló!C34+közvil!C34+Város!C35+Zöldterület!C34+Ügyelet!C33+védőnő!C33+GYermekétk!C34+'Szoc segély'!C34)</f>
        <v>3200000</v>
      </c>
    </row>
    <row r="38" spans="1:3" ht="26.25">
      <c r="A38" s="117" t="s">
        <v>202</v>
      </c>
      <c r="B38" s="82" t="s">
        <v>148</v>
      </c>
      <c r="C38" s="251">
        <f>SUM(Igazgatás!C36+vagyongazd!C37+'kiemelt rendezvény'!C37+Közfogi!C35+mezőőr!C35+'közút '!C35+parkoló!C35+közvil!C35+Város!C36+Zöldterület!C35+Ügyelet!C34+védőnő!C34+GYermekétk!C35+'Szoc segély'!C35)</f>
        <v>104337969</v>
      </c>
    </row>
    <row r="39" spans="1:3" ht="12.75">
      <c r="A39" s="117" t="s">
        <v>203</v>
      </c>
      <c r="B39" s="82" t="s">
        <v>149</v>
      </c>
      <c r="C39" s="251">
        <f>SUM(Igazgatás!C37+vagyongazd!C38+'kiemelt rendezvény'!C38+Közfogi!C36+mezőőr!C36+'közút '!C36+parkoló!C36+közvil!C36+Város!C37+Zöldterület!C36+Ügyelet!C35+védőnő!C35+GYermekétk!C36+'Szoc segély'!C36)</f>
        <v>0</v>
      </c>
    </row>
    <row r="40" spans="1:3" ht="26.25">
      <c r="A40" s="118" t="s">
        <v>204</v>
      </c>
      <c r="B40" s="102" t="s">
        <v>150</v>
      </c>
      <c r="C40" s="251">
        <f>SUM(Igazgatás!C38+vagyongazd!C39+'kiemelt rendezvény'!C39+Közfogi!C37+mezőőr!C37+'közút '!C37+parkoló!C37+közvil!C37+Város!C38+Zöldterület!C37+Ügyelet!C36+védőnő!C36+GYermekétk!C37+'Szoc segély'!C37)</f>
        <v>104337969</v>
      </c>
    </row>
    <row r="41" spans="1:3" ht="12.75">
      <c r="A41" s="121" t="s">
        <v>205</v>
      </c>
      <c r="B41" s="96" t="s">
        <v>151</v>
      </c>
      <c r="C41" s="251">
        <f>SUM(Igazgatás!C39+vagyongazd!C40+'kiemelt rendezvény'!C40+Közfogi!C38+mezőőr!C38+'közút '!C38+parkoló!C38+közvil!C38+Város!C39+Zöldterület!C38+Ügyelet!C37+védőnő!C37+GYermekétk!C38+'Szoc segély'!C38)</f>
        <v>469289000</v>
      </c>
    </row>
    <row r="42" spans="1:3" ht="12.75">
      <c r="A42" s="121">
        <v>62</v>
      </c>
      <c r="B42" s="96" t="s">
        <v>266</v>
      </c>
      <c r="C42" s="251"/>
    </row>
    <row r="43" spans="1:3" ht="12.75">
      <c r="A43" s="117" t="s">
        <v>206</v>
      </c>
      <c r="B43" s="82" t="s">
        <v>152</v>
      </c>
      <c r="C43" s="251">
        <f>SUM(Igazgatás!C40+vagyongazd!C41+'kiemelt rendezvény'!C41+Közfogi!C39+mezőőr!C39+'közút '!C39+parkoló!C39+közvil!C39+Város!C40+Zöldterület!C40+Ügyelet!C38+védőnő!C38+GYermekétk!C39+'Szoc segély'!C40)</f>
        <v>0</v>
      </c>
    </row>
    <row r="44" spans="1:3" ht="12.75">
      <c r="A44" s="117"/>
      <c r="B44" s="107"/>
      <c r="C44" s="251">
        <f>C43</f>
        <v>0</v>
      </c>
    </row>
    <row r="45" spans="1:3" ht="12.75">
      <c r="A45" s="117" t="s">
        <v>207</v>
      </c>
      <c r="B45" s="82" t="s">
        <v>154</v>
      </c>
      <c r="C45" s="251">
        <f>SUM(Igazgatás!C42+vagyongazd!C43+'kiemelt rendezvény'!C43+Közfogi!C41+mezőőr!C41+'közút '!C41+parkoló!C41+közvil!C41+Város!C42+Zöldterület!C42+Ügyelet!C40+védőnő!C40+GYermekétk!C41+'Szoc segély'!C42)</f>
        <v>3000000</v>
      </c>
    </row>
    <row r="46" spans="1:3" ht="26.25">
      <c r="A46" s="117" t="s">
        <v>208</v>
      </c>
      <c r="B46" s="82" t="s">
        <v>155</v>
      </c>
      <c r="C46" s="251">
        <f>SUM(Igazgatás!C43+vagyongazd!C44+'kiemelt rendezvény'!C44+Közfogi!C42+mezőőr!C42+'közút '!C42+parkoló!C42+közvil!C42+Város!C43+Zöldterület!C43+Ügyelet!C41+védőnő!C41+GYermekétk!C42+'Szoc segély'!C43)</f>
        <v>0</v>
      </c>
    </row>
    <row r="47" spans="1:3" ht="12.75">
      <c r="A47" s="121" t="s">
        <v>209</v>
      </c>
      <c r="B47" s="96" t="s">
        <v>156</v>
      </c>
      <c r="C47" s="251">
        <f>SUM(Igazgatás!C44+vagyongazd!C45+'kiemelt rendezvény'!C45+Közfogi!C43+mezőőr!C43+'közút '!C43+parkoló!C43+közvil!C43+Város!C44+Zöldterület!C44+Ügyelet!C42+védőnő!C42+GYermekétk!C43+'Szoc segély'!C44)</f>
        <v>3000000</v>
      </c>
    </row>
    <row r="48" spans="1:3" ht="12.75">
      <c r="A48" s="254">
        <v>201</v>
      </c>
      <c r="B48" s="255" t="s">
        <v>431</v>
      </c>
      <c r="C48" s="251">
        <f>SUM(Város!C45)</f>
        <v>50000000</v>
      </c>
    </row>
    <row r="49" spans="1:3" ht="12.75">
      <c r="A49" s="117" t="s">
        <v>210</v>
      </c>
      <c r="B49" s="82" t="s">
        <v>157</v>
      </c>
      <c r="C49" s="251">
        <f>SUM(Igazgatás!C45+vagyongazd!C45+'kiemelt rendezvény'!C45+Közfogi!C45+mezőőr!C45+'közút '!C45+parkoló!C45+közvil!C45+Város!C47+Zöldterület!C45+Ügyelet!C45+védőnő!C45+GYermekétk!C45+'Szoc segély'!C45)</f>
        <v>0</v>
      </c>
    </row>
    <row r="50" spans="1:3" ht="12.75">
      <c r="A50" s="117" t="s">
        <v>211</v>
      </c>
      <c r="B50" s="82" t="s">
        <v>158</v>
      </c>
      <c r="C50" s="251">
        <f>SUM(Igazgatás!C46+vagyongazd!C46+'kiemelt rendezvény'!C46+Közfogi!C46+mezőőr!C46+'közút '!C46+parkoló!C46+közvil!C46+Város!C48+Zöldterület!C46+Ügyelet!C46+védőnő!C46+GYermekétk!C46+'Szoc segély'!C46)</f>
        <v>0</v>
      </c>
    </row>
    <row r="51" spans="1:3" ht="26.25">
      <c r="A51" s="117" t="s">
        <v>212</v>
      </c>
      <c r="B51" s="82" t="s">
        <v>159</v>
      </c>
      <c r="C51" s="251">
        <v>0</v>
      </c>
    </row>
    <row r="52" spans="1:3" ht="12.75">
      <c r="A52" s="122" t="s">
        <v>213</v>
      </c>
      <c r="B52" s="110" t="s">
        <v>160</v>
      </c>
      <c r="C52" s="251">
        <v>0</v>
      </c>
    </row>
    <row r="53" spans="1:3" ht="26.25">
      <c r="A53" s="123" t="s">
        <v>214</v>
      </c>
      <c r="B53" s="114" t="s">
        <v>161</v>
      </c>
      <c r="C53" s="251">
        <f>SUM(Igazgatás!C49+vagyongazd!C50+'kiemelt rendezvény'!C50+Közfogi!C48+mezőőr!C48+'közút '!C48+parkoló!C48+közvil!C48+Város!C50+Zöldterület!C49+Ügyelet!C47+védőnő!C47+GYermekétk!C48+'Szoc segély'!C49)</f>
        <v>549226667.04</v>
      </c>
    </row>
    <row r="54" spans="1:3" ht="26.25">
      <c r="A54" s="117" t="s">
        <v>213</v>
      </c>
      <c r="B54" s="82" t="s">
        <v>215</v>
      </c>
      <c r="C54" s="99"/>
    </row>
    <row r="55" spans="1:3" ht="26.25">
      <c r="A55" s="117" t="s">
        <v>216</v>
      </c>
      <c r="B55" s="82" t="s">
        <v>217</v>
      </c>
      <c r="C55" s="99"/>
    </row>
    <row r="56" spans="1:3" ht="26.25">
      <c r="A56" s="122" t="s">
        <v>218</v>
      </c>
      <c r="B56" s="110" t="s">
        <v>219</v>
      </c>
      <c r="C56" s="124"/>
    </row>
    <row r="57" spans="1:3" ht="26.25">
      <c r="A57" s="123" t="s">
        <v>220</v>
      </c>
      <c r="B57" s="114" t="s">
        <v>221</v>
      </c>
      <c r="C57" s="125"/>
    </row>
    <row r="58" spans="1:3" ht="12.75">
      <c r="A58" s="117" t="s">
        <v>222</v>
      </c>
      <c r="B58" s="82" t="s">
        <v>223</v>
      </c>
      <c r="C58" s="99"/>
    </row>
    <row r="59" spans="1:3" ht="12.75">
      <c r="A59" s="117" t="s">
        <v>224</v>
      </c>
      <c r="B59" s="82" t="s">
        <v>225</v>
      </c>
      <c r="C59" s="99"/>
    </row>
    <row r="60" spans="1:3" ht="12.75">
      <c r="A60" s="117" t="s">
        <v>180</v>
      </c>
      <c r="B60" s="82" t="s">
        <v>226</v>
      </c>
      <c r="C60" s="99"/>
    </row>
    <row r="61" spans="1:3" ht="12.75">
      <c r="A61" s="117" t="s">
        <v>227</v>
      </c>
      <c r="B61" s="82" t="s">
        <v>228</v>
      </c>
      <c r="C61" s="99"/>
    </row>
    <row r="62" spans="1:3" ht="12.75">
      <c r="A62" s="122" t="s">
        <v>191</v>
      </c>
      <c r="B62" s="110" t="s">
        <v>229</v>
      </c>
      <c r="C62" s="12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58"/>
  <sheetViews>
    <sheetView zoomScalePageLayoutView="0" workbookViewId="0" topLeftCell="A43">
      <selection activeCell="F9" sqref="F9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240" width="8.8515625" style="0" customWidth="1"/>
    <col min="241" max="241" width="8.140625" style="0" customWidth="1"/>
    <col min="242" max="242" width="41.00390625" style="0" customWidth="1"/>
    <col min="243" max="243" width="15.140625" style="0" customWidth="1"/>
    <col min="244" max="16384" width="0" style="0" hidden="1" customWidth="1"/>
  </cols>
  <sheetData>
    <row r="1" spans="2:3" ht="15">
      <c r="B1" s="259" t="s">
        <v>299</v>
      </c>
      <c r="C1" s="259"/>
    </row>
    <row r="2" spans="1:3" ht="15">
      <c r="A2" s="81" t="s">
        <v>173</v>
      </c>
      <c r="B2" s="80" t="s">
        <v>46</v>
      </c>
      <c r="C2" s="81">
        <v>2023</v>
      </c>
    </row>
    <row r="3" spans="1:3" ht="12.75">
      <c r="A3" s="117" t="s">
        <v>174</v>
      </c>
      <c r="B3" s="82" t="s">
        <v>117</v>
      </c>
      <c r="C3" s="83"/>
    </row>
    <row r="4" spans="1:3" ht="12.75">
      <c r="A4" s="117">
        <v>3</v>
      </c>
      <c r="B4" s="82" t="s">
        <v>118</v>
      </c>
      <c r="C4" s="83"/>
    </row>
    <row r="5" spans="1:3" ht="26.25">
      <c r="A5" s="117" t="s">
        <v>175</v>
      </c>
      <c r="B5" s="82" t="s">
        <v>119</v>
      </c>
      <c r="C5" s="83">
        <f>'[1]bérköltségterv_2022'!B48</f>
        <v>0</v>
      </c>
    </row>
    <row r="6" spans="1:3" ht="12.75">
      <c r="A6" s="117">
        <v>6</v>
      </c>
      <c r="B6" s="82" t="s">
        <v>120</v>
      </c>
      <c r="C6" s="83"/>
    </row>
    <row r="7" spans="1:3" ht="12.75">
      <c r="A7" s="117" t="s">
        <v>176</v>
      </c>
      <c r="B7" s="82" t="s">
        <v>121</v>
      </c>
      <c r="C7" s="83">
        <v>262500</v>
      </c>
    </row>
    <row r="8" spans="1:3" ht="12.75">
      <c r="A8" s="117"/>
      <c r="B8" s="86" t="s">
        <v>122</v>
      </c>
      <c r="C8" s="83"/>
    </row>
    <row r="9" spans="1:3" ht="12.75">
      <c r="A9" s="117" t="s">
        <v>177</v>
      </c>
      <c r="B9" s="82" t="s">
        <v>123</v>
      </c>
      <c r="C9" s="83"/>
    </row>
    <row r="10" spans="1:3" ht="12.75">
      <c r="A10" s="117">
        <v>10</v>
      </c>
      <c r="B10" s="82" t="s">
        <v>124</v>
      </c>
      <c r="C10" s="83"/>
    </row>
    <row r="11" spans="1:3" ht="12.75">
      <c r="A11" s="117" t="s">
        <v>178</v>
      </c>
      <c r="B11" s="82" t="s">
        <v>125</v>
      </c>
      <c r="C11" s="87"/>
    </row>
    <row r="12" spans="1:3" ht="12.75">
      <c r="A12" s="118" t="s">
        <v>179</v>
      </c>
      <c r="B12" s="88" t="s">
        <v>126</v>
      </c>
      <c r="C12" s="89">
        <f>SUM(C3:C11)</f>
        <v>262500</v>
      </c>
    </row>
    <row r="13" spans="1:3" ht="12.75">
      <c r="A13" s="143">
        <v>16</v>
      </c>
      <c r="B13" s="144" t="s">
        <v>262</v>
      </c>
      <c r="C13" s="145">
        <v>30690950</v>
      </c>
    </row>
    <row r="14" spans="1:3" ht="26.25">
      <c r="A14" s="117" t="s">
        <v>180</v>
      </c>
      <c r="B14" s="82" t="s">
        <v>127</v>
      </c>
      <c r="C14" s="83"/>
    </row>
    <row r="15" spans="1:3" ht="12.75">
      <c r="A15" s="119" t="s">
        <v>181</v>
      </c>
      <c r="B15" s="88" t="s">
        <v>128</v>
      </c>
      <c r="C15" s="89">
        <f>SUM(C13:C14)</f>
        <v>30690950</v>
      </c>
    </row>
    <row r="16" spans="1:3" ht="12.75">
      <c r="A16" s="120" t="s">
        <v>182</v>
      </c>
      <c r="B16" s="92" t="s">
        <v>129</v>
      </c>
      <c r="C16" s="93">
        <f>C12+C15</f>
        <v>30953450</v>
      </c>
    </row>
    <row r="17" spans="1:3" ht="26.25">
      <c r="A17" s="121" t="s">
        <v>183</v>
      </c>
      <c r="B17" s="96" t="s">
        <v>130</v>
      </c>
      <c r="C17" s="128">
        <f>SUM(C16*0.13)</f>
        <v>4023948.5</v>
      </c>
    </row>
    <row r="18" spans="1:3" ht="12.75">
      <c r="A18" s="117" t="s">
        <v>184</v>
      </c>
      <c r="B18" s="82" t="s">
        <v>131</v>
      </c>
      <c r="C18" s="99"/>
    </row>
    <row r="19" spans="1:3" ht="12.75">
      <c r="A19" s="117" t="s">
        <v>185</v>
      </c>
      <c r="B19" s="82" t="s">
        <v>132</v>
      </c>
      <c r="C19" s="99"/>
    </row>
    <row r="20" spans="1:3" ht="12.75">
      <c r="A20" s="117" t="s">
        <v>186</v>
      </c>
      <c r="B20" s="82" t="s">
        <v>133</v>
      </c>
      <c r="C20" s="99"/>
    </row>
    <row r="21" spans="1:3" ht="39">
      <c r="A21" s="117" t="s">
        <v>187</v>
      </c>
      <c r="B21" s="82" t="s">
        <v>134</v>
      </c>
      <c r="C21" s="99"/>
    </row>
    <row r="22" spans="1:3" ht="12.75">
      <c r="A22" s="117" t="s">
        <v>188</v>
      </c>
      <c r="B22" s="82" t="s">
        <v>135</v>
      </c>
      <c r="C22" s="83"/>
    </row>
    <row r="23" spans="1:3" ht="12.75">
      <c r="A23" s="117" t="s">
        <v>189</v>
      </c>
      <c r="B23" s="82" t="s">
        <v>136</v>
      </c>
      <c r="C23" s="83"/>
    </row>
    <row r="24" spans="1:3" ht="12.75">
      <c r="A24" s="118" t="s">
        <v>191</v>
      </c>
      <c r="B24" s="88" t="s">
        <v>137</v>
      </c>
      <c r="C24" s="89">
        <f>SUM(C22:C23)</f>
        <v>0</v>
      </c>
    </row>
    <row r="25" spans="1:3" ht="12.75">
      <c r="A25" s="117" t="s">
        <v>192</v>
      </c>
      <c r="B25" s="82" t="s">
        <v>138</v>
      </c>
      <c r="C25" s="83"/>
    </row>
    <row r="26" spans="1:3" ht="12.75">
      <c r="A26" s="117" t="s">
        <v>193</v>
      </c>
      <c r="B26" s="82" t="s">
        <v>139</v>
      </c>
      <c r="C26" s="83"/>
    </row>
    <row r="27" spans="1:3" ht="12.75">
      <c r="A27" s="118" t="s">
        <v>194</v>
      </c>
      <c r="B27" s="88" t="s">
        <v>140</v>
      </c>
      <c r="C27" s="89">
        <f>C25+C26</f>
        <v>0</v>
      </c>
    </row>
    <row r="28" spans="1:3" ht="12.75">
      <c r="A28" s="117" t="s">
        <v>195</v>
      </c>
      <c r="B28" s="82" t="s">
        <v>141</v>
      </c>
      <c r="C28" s="83"/>
    </row>
    <row r="29" spans="1:3" ht="12.75">
      <c r="A29" s="117" t="s">
        <v>196</v>
      </c>
      <c r="B29" s="82" t="s">
        <v>142</v>
      </c>
      <c r="C29" s="83"/>
    </row>
    <row r="30" spans="1:3" ht="12.75">
      <c r="A30" s="117"/>
      <c r="B30" s="82"/>
      <c r="C30" s="83"/>
    </row>
    <row r="31" spans="1:3" ht="12.75">
      <c r="A31" s="117" t="s">
        <v>197</v>
      </c>
      <c r="B31" s="82" t="s">
        <v>143</v>
      </c>
      <c r="C31" s="101"/>
    </row>
    <row r="32" spans="1:3" ht="12.75">
      <c r="A32" s="117" t="s">
        <v>198</v>
      </c>
      <c r="B32" s="82" t="s">
        <v>144</v>
      </c>
      <c r="C32" s="83"/>
    </row>
    <row r="33" spans="1:3" ht="12.75">
      <c r="A33" s="119" t="s">
        <v>199</v>
      </c>
      <c r="B33" s="88" t="s">
        <v>145</v>
      </c>
      <c r="C33" s="89">
        <f>C28+C29+C31+C32</f>
        <v>0</v>
      </c>
    </row>
    <row r="34" spans="1:3" ht="12.75">
      <c r="A34" s="117" t="s">
        <v>200</v>
      </c>
      <c r="B34" s="82" t="s">
        <v>146</v>
      </c>
      <c r="C34" s="83"/>
    </row>
    <row r="35" spans="1:3" ht="26.25">
      <c r="A35" s="118" t="s">
        <v>201</v>
      </c>
      <c r="B35" s="88" t="s">
        <v>147</v>
      </c>
      <c r="C35" s="89">
        <f>C34</f>
        <v>0</v>
      </c>
    </row>
    <row r="36" spans="1:3" ht="26.25">
      <c r="A36" s="117" t="s">
        <v>202</v>
      </c>
      <c r="B36" s="82" t="s">
        <v>148</v>
      </c>
      <c r="C36" s="83"/>
    </row>
    <row r="37" spans="1:3" ht="12.75">
      <c r="A37" s="117" t="s">
        <v>203</v>
      </c>
      <c r="B37" s="82" t="s">
        <v>149</v>
      </c>
      <c r="C37" s="101"/>
    </row>
    <row r="38" spans="1:3" ht="26.25">
      <c r="A38" s="118" t="s">
        <v>204</v>
      </c>
      <c r="B38" s="102" t="s">
        <v>150</v>
      </c>
      <c r="C38" s="103">
        <f>C36+C37</f>
        <v>0</v>
      </c>
    </row>
    <row r="39" spans="1:3" ht="14.25">
      <c r="A39" s="121" t="s">
        <v>205</v>
      </c>
      <c r="B39" s="96" t="s">
        <v>151</v>
      </c>
      <c r="C39" s="105">
        <f>C24+C27+C33+C35+C38</f>
        <v>0</v>
      </c>
    </row>
    <row r="40" spans="1:3" ht="12.75">
      <c r="A40" s="117" t="s">
        <v>206</v>
      </c>
      <c r="B40" s="82" t="s">
        <v>152</v>
      </c>
      <c r="C40" s="83"/>
    </row>
    <row r="41" spans="1:3" ht="12.75">
      <c r="A41" s="117"/>
      <c r="B41" s="107"/>
      <c r="C41" s="108"/>
    </row>
    <row r="42" spans="1:3" ht="12.75">
      <c r="A42" s="117" t="s">
        <v>207</v>
      </c>
      <c r="B42" s="82" t="s">
        <v>154</v>
      </c>
      <c r="C42" s="83"/>
    </row>
    <row r="43" spans="1:3" ht="26.25">
      <c r="A43" s="117" t="s">
        <v>208</v>
      </c>
      <c r="B43" s="82" t="s">
        <v>155</v>
      </c>
      <c r="C43" s="99"/>
    </row>
    <row r="44" spans="1:3" ht="14.25">
      <c r="A44" s="121" t="s">
        <v>209</v>
      </c>
      <c r="B44" s="96" t="s">
        <v>156</v>
      </c>
      <c r="C44" s="105">
        <f>C42+C40+C43</f>
        <v>0</v>
      </c>
    </row>
    <row r="45" spans="1:3" ht="12.75">
      <c r="A45" s="117" t="s">
        <v>210</v>
      </c>
      <c r="B45" s="82" t="s">
        <v>157</v>
      </c>
      <c r="C45" s="83"/>
    </row>
    <row r="46" spans="1:3" ht="12.75">
      <c r="A46" s="117" t="s">
        <v>211</v>
      </c>
      <c r="B46" s="82" t="s">
        <v>158</v>
      </c>
      <c r="C46" s="83"/>
    </row>
    <row r="47" spans="1:3" ht="26.25">
      <c r="A47" s="117" t="s">
        <v>212</v>
      </c>
      <c r="B47" s="82" t="s">
        <v>159</v>
      </c>
      <c r="C47" s="99"/>
    </row>
    <row r="48" spans="1:3" ht="14.25">
      <c r="A48" s="122" t="s">
        <v>213</v>
      </c>
      <c r="B48" s="110" t="s">
        <v>160</v>
      </c>
      <c r="C48" s="111">
        <f>SUM(C45:C47)</f>
        <v>0</v>
      </c>
    </row>
    <row r="49" spans="1:3" ht="26.25">
      <c r="A49" s="123" t="s">
        <v>214</v>
      </c>
      <c r="B49" s="114" t="s">
        <v>161</v>
      </c>
      <c r="C49" s="115">
        <f>C16+C17+C39+C44+C48</f>
        <v>34977398.5</v>
      </c>
    </row>
    <row r="50" spans="1:3" ht="26.25">
      <c r="A50" s="117" t="s">
        <v>213</v>
      </c>
      <c r="B50" s="82" t="s">
        <v>215</v>
      </c>
      <c r="C50" s="99"/>
    </row>
    <row r="51" spans="1:3" ht="26.25">
      <c r="A51" s="117" t="s">
        <v>216</v>
      </c>
      <c r="B51" s="82" t="s">
        <v>217</v>
      </c>
      <c r="C51" s="99"/>
    </row>
    <row r="52" spans="1:3" ht="26.25">
      <c r="A52" s="122" t="s">
        <v>218</v>
      </c>
      <c r="B52" s="110" t="s">
        <v>219</v>
      </c>
      <c r="C52" s="124"/>
    </row>
    <row r="53" spans="1:3" ht="26.25">
      <c r="A53" s="123" t="s">
        <v>220</v>
      </c>
      <c r="B53" s="114" t="s">
        <v>221</v>
      </c>
      <c r="C53" s="125"/>
    </row>
    <row r="54" spans="1:3" ht="12.75">
      <c r="A54" s="117" t="s">
        <v>222</v>
      </c>
      <c r="B54" s="82" t="s">
        <v>223</v>
      </c>
      <c r="C54" s="99"/>
    </row>
    <row r="55" spans="1:3" ht="12.75">
      <c r="A55" s="117" t="s">
        <v>224</v>
      </c>
      <c r="B55" s="82" t="s">
        <v>225</v>
      </c>
      <c r="C55" s="99"/>
    </row>
    <row r="56" spans="1:3" ht="12.75">
      <c r="A56" s="117" t="s">
        <v>180</v>
      </c>
      <c r="B56" s="82" t="s">
        <v>226</v>
      </c>
      <c r="C56" s="99"/>
    </row>
    <row r="57" spans="1:3" ht="12.75">
      <c r="A57" s="117" t="s">
        <v>227</v>
      </c>
      <c r="B57" s="82" t="s">
        <v>228</v>
      </c>
      <c r="C57" s="99"/>
    </row>
    <row r="58" spans="1:3" ht="12.75">
      <c r="A58" s="122" t="s">
        <v>191</v>
      </c>
      <c r="B58" s="110" t="s">
        <v>229</v>
      </c>
      <c r="C58" s="124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59"/>
  <sheetViews>
    <sheetView view="pageBreakPreview" zoomScaleSheetLayoutView="100" zoomScalePageLayoutView="0" workbookViewId="0" topLeftCell="A16">
      <selection activeCell="C29" sqref="C29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240" width="8.8515625" style="0" customWidth="1"/>
    <col min="241" max="241" width="8.140625" style="0" customWidth="1"/>
    <col min="242" max="242" width="41.00390625" style="0" customWidth="1"/>
    <col min="243" max="243" width="15.140625" style="0" customWidth="1"/>
    <col min="244" max="16384" width="0" style="0" hidden="1" customWidth="1"/>
  </cols>
  <sheetData>
    <row r="1" spans="2:3" ht="15">
      <c r="B1" s="259" t="s">
        <v>300</v>
      </c>
      <c r="C1" s="259"/>
    </row>
    <row r="2" spans="1:3" ht="15">
      <c r="A2" s="81" t="s">
        <v>173</v>
      </c>
      <c r="B2" s="80" t="s">
        <v>46</v>
      </c>
      <c r="C2" s="81">
        <v>2023</v>
      </c>
    </row>
    <row r="3" spans="1:3" ht="12.75">
      <c r="A3" s="117" t="s">
        <v>174</v>
      </c>
      <c r="B3" s="82" t="s">
        <v>117</v>
      </c>
      <c r="C3" s="83"/>
    </row>
    <row r="4" spans="1:3" ht="12.75">
      <c r="A4" s="117">
        <v>3</v>
      </c>
      <c r="B4" s="82" t="s">
        <v>118</v>
      </c>
      <c r="C4" s="83"/>
    </row>
    <row r="5" spans="1:3" ht="26.25">
      <c r="A5" s="117" t="s">
        <v>175</v>
      </c>
      <c r="B5" s="82" t="s">
        <v>119</v>
      </c>
      <c r="C5" s="83">
        <f>'[1]bérköltségterv_2022'!B48</f>
        <v>0</v>
      </c>
    </row>
    <row r="6" spans="1:3" ht="12.75">
      <c r="A6" s="117">
        <v>6</v>
      </c>
      <c r="B6" s="82" t="s">
        <v>120</v>
      </c>
      <c r="C6" s="83"/>
    </row>
    <row r="7" spans="1:3" ht="12.75">
      <c r="A7" s="117" t="s">
        <v>176</v>
      </c>
      <c r="B7" s="82" t="s">
        <v>121</v>
      </c>
      <c r="C7" s="83">
        <v>0</v>
      </c>
    </row>
    <row r="8" spans="1:3" ht="12.75">
      <c r="A8" s="117"/>
      <c r="B8" s="86" t="s">
        <v>122</v>
      </c>
      <c r="C8" s="83"/>
    </row>
    <row r="9" spans="1:3" ht="12.75">
      <c r="A9" s="117" t="s">
        <v>177</v>
      </c>
      <c r="B9" s="82" t="s">
        <v>123</v>
      </c>
      <c r="C9" s="83"/>
    </row>
    <row r="10" spans="1:3" ht="12.75">
      <c r="A10" s="117">
        <v>10</v>
      </c>
      <c r="B10" s="82" t="s">
        <v>124</v>
      </c>
      <c r="C10" s="83"/>
    </row>
    <row r="11" spans="1:3" ht="12.75">
      <c r="A11" s="117" t="s">
        <v>178</v>
      </c>
      <c r="B11" s="82" t="s">
        <v>125</v>
      </c>
      <c r="C11" s="87"/>
    </row>
    <row r="12" spans="1:3" ht="12.75">
      <c r="A12" s="118" t="s">
        <v>179</v>
      </c>
      <c r="B12" s="88" t="s">
        <v>126</v>
      </c>
      <c r="C12" s="89">
        <f>SUM(C3:C11)</f>
        <v>0</v>
      </c>
    </row>
    <row r="13" spans="1:3" ht="12.75">
      <c r="A13" s="143">
        <v>16</v>
      </c>
      <c r="B13" s="144" t="s">
        <v>262</v>
      </c>
      <c r="C13" s="145">
        <v>0</v>
      </c>
    </row>
    <row r="14" spans="1:3" ht="26.25">
      <c r="A14" s="117" t="s">
        <v>180</v>
      </c>
      <c r="B14" s="82" t="s">
        <v>127</v>
      </c>
      <c r="C14" s="83"/>
    </row>
    <row r="15" spans="1:3" ht="12.75">
      <c r="A15" s="119" t="s">
        <v>181</v>
      </c>
      <c r="B15" s="88" t="s">
        <v>128</v>
      </c>
      <c r="C15" s="89">
        <f>SUM(C13:C14)</f>
        <v>0</v>
      </c>
    </row>
    <row r="16" spans="1:3" ht="12.75">
      <c r="A16" s="120" t="s">
        <v>182</v>
      </c>
      <c r="B16" s="92" t="s">
        <v>129</v>
      </c>
      <c r="C16" s="93">
        <f>C12+C15</f>
        <v>0</v>
      </c>
    </row>
    <row r="17" spans="1:3" ht="26.25">
      <c r="A17" s="121" t="s">
        <v>183</v>
      </c>
      <c r="B17" s="96" t="s">
        <v>130</v>
      </c>
      <c r="C17" s="128">
        <f>SUM(C16*0.13)</f>
        <v>0</v>
      </c>
    </row>
    <row r="18" spans="1:3" ht="12.75">
      <c r="A18" s="117" t="s">
        <v>184</v>
      </c>
      <c r="B18" s="82" t="s">
        <v>131</v>
      </c>
      <c r="C18" s="99"/>
    </row>
    <row r="19" spans="1:3" ht="12.75">
      <c r="A19" s="117" t="s">
        <v>185</v>
      </c>
      <c r="B19" s="82" t="s">
        <v>132</v>
      </c>
      <c r="C19" s="99"/>
    </row>
    <row r="20" spans="1:3" ht="12.75">
      <c r="A20" s="117" t="s">
        <v>186</v>
      </c>
      <c r="B20" s="82" t="s">
        <v>133</v>
      </c>
      <c r="C20" s="99"/>
    </row>
    <row r="21" spans="1:3" ht="39">
      <c r="A21" s="117" t="s">
        <v>187</v>
      </c>
      <c r="B21" s="82" t="s">
        <v>134</v>
      </c>
      <c r="C21" s="99"/>
    </row>
    <row r="22" spans="1:3" ht="12.75">
      <c r="A22" s="117" t="s">
        <v>188</v>
      </c>
      <c r="B22" s="82" t="s">
        <v>135</v>
      </c>
      <c r="C22" s="83"/>
    </row>
    <row r="23" spans="1:3" ht="12.75">
      <c r="A23" s="117" t="s">
        <v>189</v>
      </c>
      <c r="B23" s="82" t="s">
        <v>136</v>
      </c>
      <c r="C23" s="83">
        <v>0</v>
      </c>
    </row>
    <row r="24" spans="1:3" ht="12.75">
      <c r="A24" s="118" t="s">
        <v>191</v>
      </c>
      <c r="B24" s="88" t="s">
        <v>137</v>
      </c>
      <c r="C24" s="89">
        <f>SUM(C22:C23)</f>
        <v>0</v>
      </c>
    </row>
    <row r="25" spans="1:3" ht="12.75">
      <c r="A25" s="117" t="s">
        <v>192</v>
      </c>
      <c r="B25" s="82" t="s">
        <v>138</v>
      </c>
      <c r="C25" s="83"/>
    </row>
    <row r="26" spans="1:3" ht="12.75">
      <c r="A26" s="117" t="s">
        <v>193</v>
      </c>
      <c r="B26" s="82" t="s">
        <v>139</v>
      </c>
      <c r="C26" s="83"/>
    </row>
    <row r="27" spans="1:3" ht="12.75">
      <c r="A27" s="118" t="s">
        <v>194</v>
      </c>
      <c r="B27" s="88" t="s">
        <v>140</v>
      </c>
      <c r="C27" s="89">
        <f>C25+C26</f>
        <v>0</v>
      </c>
    </row>
    <row r="28" spans="1:3" ht="12.75">
      <c r="A28" s="117" t="s">
        <v>195</v>
      </c>
      <c r="B28" s="82" t="s">
        <v>141</v>
      </c>
      <c r="C28" s="83">
        <v>40000000</v>
      </c>
    </row>
    <row r="29" spans="1:3" ht="12.75">
      <c r="A29" s="117">
        <v>39</v>
      </c>
      <c r="B29" s="82" t="s">
        <v>234</v>
      </c>
      <c r="C29" s="83">
        <v>0</v>
      </c>
    </row>
    <row r="30" spans="1:3" ht="12.75">
      <c r="A30" s="117" t="s">
        <v>196</v>
      </c>
      <c r="B30" s="82" t="s">
        <v>142</v>
      </c>
      <c r="C30" s="83">
        <v>0</v>
      </c>
    </row>
    <row r="31" spans="1:3" ht="12.75">
      <c r="A31" s="117">
        <v>41</v>
      </c>
      <c r="B31" s="82" t="s">
        <v>267</v>
      </c>
      <c r="C31" s="83">
        <v>35000000</v>
      </c>
    </row>
    <row r="32" spans="1:3" ht="12.75">
      <c r="A32" s="117" t="s">
        <v>197</v>
      </c>
      <c r="B32" s="82" t="s">
        <v>143</v>
      </c>
      <c r="C32" s="101"/>
    </row>
    <row r="33" spans="1:3" ht="12.75">
      <c r="A33" s="117" t="s">
        <v>198</v>
      </c>
      <c r="B33" s="82" t="s">
        <v>144</v>
      </c>
      <c r="C33" s="83">
        <v>0</v>
      </c>
    </row>
    <row r="34" spans="1:3" ht="12.75">
      <c r="A34" s="119" t="s">
        <v>199</v>
      </c>
      <c r="B34" s="88" t="s">
        <v>145</v>
      </c>
      <c r="C34" s="89">
        <f>SUM(C28:C33)</f>
        <v>75000000</v>
      </c>
    </row>
    <row r="35" spans="1:3" ht="12.75">
      <c r="A35" s="117" t="s">
        <v>200</v>
      </c>
      <c r="B35" s="82" t="s">
        <v>146</v>
      </c>
      <c r="C35" s="83"/>
    </row>
    <row r="36" spans="1:3" ht="26.25">
      <c r="A36" s="118" t="s">
        <v>201</v>
      </c>
      <c r="B36" s="88" t="s">
        <v>147</v>
      </c>
      <c r="C36" s="89">
        <f>C35</f>
        <v>0</v>
      </c>
    </row>
    <row r="37" spans="1:3" ht="26.25">
      <c r="A37" s="117" t="s">
        <v>202</v>
      </c>
      <c r="B37" s="82" t="s">
        <v>148</v>
      </c>
      <c r="C37" s="83">
        <v>21600000</v>
      </c>
    </row>
    <row r="38" spans="1:3" ht="12.75">
      <c r="A38" s="117" t="s">
        <v>203</v>
      </c>
      <c r="B38" s="82" t="s">
        <v>149</v>
      </c>
      <c r="C38" s="101"/>
    </row>
    <row r="39" spans="1:3" ht="26.25">
      <c r="A39" s="118" t="s">
        <v>204</v>
      </c>
      <c r="B39" s="102" t="s">
        <v>150</v>
      </c>
      <c r="C39" s="103">
        <f>C37+C38</f>
        <v>21600000</v>
      </c>
    </row>
    <row r="40" spans="1:3" ht="14.25">
      <c r="A40" s="121" t="s">
        <v>205</v>
      </c>
      <c r="B40" s="96" t="s">
        <v>151</v>
      </c>
      <c r="C40" s="105">
        <f>C24+C27+C34+C36+C39</f>
        <v>96600000</v>
      </c>
    </row>
    <row r="41" spans="1:3" ht="12.75">
      <c r="A41" s="117" t="s">
        <v>206</v>
      </c>
      <c r="B41" s="82" t="s">
        <v>152</v>
      </c>
      <c r="C41" s="83"/>
    </row>
    <row r="42" spans="1:3" ht="12.75">
      <c r="A42" s="117"/>
      <c r="B42" s="107" t="s">
        <v>153</v>
      </c>
      <c r="C42" s="108"/>
    </row>
    <row r="43" spans="1:3" ht="12.75">
      <c r="A43" s="117" t="s">
        <v>207</v>
      </c>
      <c r="B43" s="82" t="s">
        <v>154</v>
      </c>
      <c r="C43" s="83"/>
    </row>
    <row r="44" spans="1:3" ht="26.25">
      <c r="A44" s="117" t="s">
        <v>208</v>
      </c>
      <c r="B44" s="82" t="s">
        <v>155</v>
      </c>
      <c r="C44" s="99"/>
    </row>
    <row r="45" spans="1:3" ht="14.25">
      <c r="A45" s="121" t="s">
        <v>209</v>
      </c>
      <c r="B45" s="96" t="s">
        <v>156</v>
      </c>
      <c r="C45" s="105">
        <f>C43+C41+C44</f>
        <v>0</v>
      </c>
    </row>
    <row r="46" spans="1:3" ht="12.75">
      <c r="A46" s="117" t="s">
        <v>210</v>
      </c>
      <c r="B46" s="82" t="s">
        <v>157</v>
      </c>
      <c r="C46" s="83"/>
    </row>
    <row r="47" spans="1:3" ht="12.75">
      <c r="A47" s="117" t="s">
        <v>211</v>
      </c>
      <c r="B47" s="82" t="s">
        <v>158</v>
      </c>
      <c r="C47" s="83"/>
    </row>
    <row r="48" spans="1:3" ht="26.25">
      <c r="A48" s="117" t="s">
        <v>212</v>
      </c>
      <c r="B48" s="82" t="s">
        <v>159</v>
      </c>
      <c r="C48" s="99"/>
    </row>
    <row r="49" spans="1:3" ht="14.25">
      <c r="A49" s="122" t="s">
        <v>213</v>
      </c>
      <c r="B49" s="110" t="s">
        <v>160</v>
      </c>
      <c r="C49" s="111">
        <f>SUM(C46:C48)</f>
        <v>0</v>
      </c>
    </row>
    <row r="50" spans="1:3" ht="26.25">
      <c r="A50" s="123" t="s">
        <v>214</v>
      </c>
      <c r="B50" s="114" t="s">
        <v>161</v>
      </c>
      <c r="C50" s="115">
        <f>C16+C17+C40+C45+C49</f>
        <v>96600000</v>
      </c>
    </row>
    <row r="51" spans="1:3" ht="26.25">
      <c r="A51" s="117" t="s">
        <v>213</v>
      </c>
      <c r="B51" s="82" t="s">
        <v>215</v>
      </c>
      <c r="C51" s="99"/>
    </row>
    <row r="52" spans="1:3" ht="26.25">
      <c r="A52" s="117" t="s">
        <v>216</v>
      </c>
      <c r="B52" s="82" t="s">
        <v>217</v>
      </c>
      <c r="C52" s="99"/>
    </row>
    <row r="53" spans="1:3" ht="26.25">
      <c r="A53" s="122" t="s">
        <v>218</v>
      </c>
      <c r="B53" s="110" t="s">
        <v>219</v>
      </c>
      <c r="C53" s="124"/>
    </row>
    <row r="54" spans="1:3" ht="26.25">
      <c r="A54" s="123" t="s">
        <v>220</v>
      </c>
      <c r="B54" s="114" t="s">
        <v>221</v>
      </c>
      <c r="C54" s="125"/>
    </row>
    <row r="55" spans="1:3" ht="12.75">
      <c r="A55" s="117" t="s">
        <v>222</v>
      </c>
      <c r="B55" s="82" t="s">
        <v>223</v>
      </c>
      <c r="C55" s="99"/>
    </row>
    <row r="56" spans="1:3" ht="12.75">
      <c r="A56" s="117" t="s">
        <v>224</v>
      </c>
      <c r="B56" s="82" t="s">
        <v>225</v>
      </c>
      <c r="C56" s="99"/>
    </row>
    <row r="57" spans="1:3" ht="12.75">
      <c r="A57" s="117" t="s">
        <v>180</v>
      </c>
      <c r="B57" s="82" t="s">
        <v>226</v>
      </c>
      <c r="C57" s="99"/>
    </row>
    <row r="58" spans="1:3" ht="12.75">
      <c r="A58" s="117" t="s">
        <v>227</v>
      </c>
      <c r="B58" s="82" t="s">
        <v>228</v>
      </c>
      <c r="C58" s="99"/>
    </row>
    <row r="59" spans="1:3" ht="12.75">
      <c r="A59" s="122" t="s">
        <v>191</v>
      </c>
      <c r="B59" s="110" t="s">
        <v>229</v>
      </c>
      <c r="C59" s="124"/>
    </row>
  </sheetData>
  <sheetProtection/>
  <mergeCells count="1">
    <mergeCell ref="B1:C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59"/>
  <sheetViews>
    <sheetView zoomScalePageLayoutView="0" workbookViewId="0" topLeftCell="A25">
      <selection activeCell="C3" sqref="C3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240" width="8.8515625" style="0" customWidth="1"/>
    <col min="241" max="241" width="8.140625" style="0" customWidth="1"/>
    <col min="242" max="242" width="41.00390625" style="0" customWidth="1"/>
    <col min="243" max="243" width="15.140625" style="0" customWidth="1"/>
    <col min="244" max="16384" width="0" style="0" hidden="1" customWidth="1"/>
  </cols>
  <sheetData>
    <row r="1" spans="2:3" ht="15">
      <c r="B1" s="259" t="s">
        <v>301</v>
      </c>
      <c r="C1" s="259"/>
    </row>
    <row r="2" spans="1:3" ht="15">
      <c r="A2" s="81" t="s">
        <v>173</v>
      </c>
      <c r="B2" s="80" t="s">
        <v>46</v>
      </c>
      <c r="C2" s="81">
        <v>2023</v>
      </c>
    </row>
    <row r="3" spans="1:3" ht="12.75">
      <c r="A3" s="117" t="s">
        <v>174</v>
      </c>
      <c r="B3" s="82" t="s">
        <v>117</v>
      </c>
      <c r="C3" s="83"/>
    </row>
    <row r="4" spans="1:3" ht="12.75">
      <c r="A4" s="117">
        <v>3</v>
      </c>
      <c r="B4" s="82" t="s">
        <v>118</v>
      </c>
      <c r="C4" s="83"/>
    </row>
    <row r="5" spans="1:3" ht="26.25">
      <c r="A5" s="117" t="s">
        <v>175</v>
      </c>
      <c r="B5" s="82" t="s">
        <v>119</v>
      </c>
      <c r="C5" s="83">
        <f>'[1]bérköltségterv_2022'!B48</f>
        <v>0</v>
      </c>
    </row>
    <row r="6" spans="1:3" ht="12.75">
      <c r="A6" s="117">
        <v>6</v>
      </c>
      <c r="B6" s="82" t="s">
        <v>120</v>
      </c>
      <c r="C6" s="83"/>
    </row>
    <row r="7" spans="1:3" ht="12.75">
      <c r="A7" s="117" t="s">
        <v>176</v>
      </c>
      <c r="B7" s="82" t="s">
        <v>121</v>
      </c>
      <c r="C7" s="83">
        <v>0</v>
      </c>
    </row>
    <row r="8" spans="1:3" ht="12.75">
      <c r="A8" s="117"/>
      <c r="B8" s="86" t="s">
        <v>122</v>
      </c>
      <c r="C8" s="83"/>
    </row>
    <row r="9" spans="1:3" ht="12.75">
      <c r="A9" s="117" t="s">
        <v>177</v>
      </c>
      <c r="B9" s="82" t="s">
        <v>123</v>
      </c>
      <c r="C9" s="83"/>
    </row>
    <row r="10" spans="1:3" ht="12.75">
      <c r="A10" s="117">
        <v>10</v>
      </c>
      <c r="B10" s="82" t="s">
        <v>124</v>
      </c>
      <c r="C10" s="83"/>
    </row>
    <row r="11" spans="1:3" ht="12.75">
      <c r="A11" s="117" t="s">
        <v>178</v>
      </c>
      <c r="B11" s="82" t="s">
        <v>125</v>
      </c>
      <c r="C11" s="87"/>
    </row>
    <row r="12" spans="1:3" ht="12.75">
      <c r="A12" s="118" t="s">
        <v>179</v>
      </c>
      <c r="B12" s="88" t="s">
        <v>126</v>
      </c>
      <c r="C12" s="89">
        <f>SUM(C3:C11)</f>
        <v>0</v>
      </c>
    </row>
    <row r="13" spans="1:3" ht="12.75">
      <c r="A13" s="143">
        <v>16</v>
      </c>
      <c r="B13" s="144" t="s">
        <v>262</v>
      </c>
      <c r="C13" s="145">
        <v>0</v>
      </c>
    </row>
    <row r="14" spans="1:3" ht="26.25">
      <c r="A14" s="117" t="s">
        <v>180</v>
      </c>
      <c r="B14" s="82" t="s">
        <v>127</v>
      </c>
      <c r="C14" s="83"/>
    </row>
    <row r="15" spans="1:3" ht="12.75">
      <c r="A15" s="119" t="s">
        <v>181</v>
      </c>
      <c r="B15" s="88" t="s">
        <v>128</v>
      </c>
      <c r="C15" s="89">
        <f>SUM(C13:C14)</f>
        <v>0</v>
      </c>
    </row>
    <row r="16" spans="1:3" ht="12.75">
      <c r="A16" s="120" t="s">
        <v>182</v>
      </c>
      <c r="B16" s="92" t="s">
        <v>129</v>
      </c>
      <c r="C16" s="93">
        <f>C12+C15</f>
        <v>0</v>
      </c>
    </row>
    <row r="17" spans="1:3" ht="26.25">
      <c r="A17" s="121" t="s">
        <v>183</v>
      </c>
      <c r="B17" s="96" t="s">
        <v>130</v>
      </c>
      <c r="C17" s="128">
        <f>SUM(C16*0.13)</f>
        <v>0</v>
      </c>
    </row>
    <row r="18" spans="1:3" ht="12.75">
      <c r="A18" s="117" t="s">
        <v>184</v>
      </c>
      <c r="B18" s="82" t="s">
        <v>131</v>
      </c>
      <c r="C18" s="99"/>
    </row>
    <row r="19" spans="1:3" ht="12.75">
      <c r="A19" s="117" t="s">
        <v>185</v>
      </c>
      <c r="B19" s="82" t="s">
        <v>132</v>
      </c>
      <c r="C19" s="99"/>
    </row>
    <row r="20" spans="1:3" ht="12.75">
      <c r="A20" s="117" t="s">
        <v>186</v>
      </c>
      <c r="B20" s="82" t="s">
        <v>133</v>
      </c>
      <c r="C20" s="99"/>
    </row>
    <row r="21" spans="1:3" ht="39">
      <c r="A21" s="117" t="s">
        <v>187</v>
      </c>
      <c r="B21" s="82" t="s">
        <v>134</v>
      </c>
      <c r="C21" s="99"/>
    </row>
    <row r="22" spans="1:3" ht="12.75">
      <c r="A22" s="117" t="s">
        <v>188</v>
      </c>
      <c r="B22" s="82" t="s">
        <v>135</v>
      </c>
      <c r="C22" s="83"/>
    </row>
    <row r="23" spans="1:3" ht="12.75">
      <c r="A23" s="117" t="s">
        <v>189</v>
      </c>
      <c r="B23" s="82" t="s">
        <v>136</v>
      </c>
      <c r="C23" s="83"/>
    </row>
    <row r="24" spans="1:3" ht="12.75">
      <c r="A24" s="118" t="s">
        <v>191</v>
      </c>
      <c r="B24" s="88" t="s">
        <v>137</v>
      </c>
      <c r="C24" s="89">
        <f>SUM(C22:C23)</f>
        <v>0</v>
      </c>
    </row>
    <row r="25" spans="1:3" ht="12.75">
      <c r="A25" s="117" t="s">
        <v>192</v>
      </c>
      <c r="B25" s="82" t="s">
        <v>138</v>
      </c>
      <c r="C25" s="83"/>
    </row>
    <row r="26" spans="1:3" ht="12.75">
      <c r="A26" s="117" t="s">
        <v>193</v>
      </c>
      <c r="B26" s="82" t="s">
        <v>139</v>
      </c>
      <c r="C26" s="83"/>
    </row>
    <row r="27" spans="1:3" ht="12.75">
      <c r="A27" s="118" t="s">
        <v>194</v>
      </c>
      <c r="B27" s="88" t="s">
        <v>140</v>
      </c>
      <c r="C27" s="89">
        <f>C25+C26</f>
        <v>0</v>
      </c>
    </row>
    <row r="28" spans="1:3" ht="12.75">
      <c r="A28" s="117" t="s">
        <v>195</v>
      </c>
      <c r="B28" s="82" t="s">
        <v>141</v>
      </c>
      <c r="C28" s="83"/>
    </row>
    <row r="29" spans="1:3" ht="12.75">
      <c r="A29" s="117">
        <v>39</v>
      </c>
      <c r="B29" s="82" t="s">
        <v>234</v>
      </c>
      <c r="C29" s="83"/>
    </row>
    <row r="30" spans="1:3" ht="12.75">
      <c r="A30" s="117" t="s">
        <v>196</v>
      </c>
      <c r="B30" s="82" t="s">
        <v>142</v>
      </c>
      <c r="C30" s="83"/>
    </row>
    <row r="31" spans="1:3" ht="12.75">
      <c r="A31" s="117">
        <v>41</v>
      </c>
      <c r="B31" s="82" t="s">
        <v>267</v>
      </c>
      <c r="C31" s="83"/>
    </row>
    <row r="32" spans="1:3" ht="12.75">
      <c r="A32" s="117" t="s">
        <v>197</v>
      </c>
      <c r="B32" s="82" t="s">
        <v>143</v>
      </c>
      <c r="C32" s="101"/>
    </row>
    <row r="33" spans="1:3" ht="12.75">
      <c r="A33" s="117" t="s">
        <v>198</v>
      </c>
      <c r="B33" s="82" t="s">
        <v>144</v>
      </c>
      <c r="C33" s="83">
        <v>15748031</v>
      </c>
    </row>
    <row r="34" spans="1:3" ht="12.75">
      <c r="A34" s="119" t="s">
        <v>199</v>
      </c>
      <c r="B34" s="88" t="s">
        <v>145</v>
      </c>
      <c r="C34" s="89">
        <f>C28+C30+C32+C33</f>
        <v>15748031</v>
      </c>
    </row>
    <row r="35" spans="1:3" ht="12.75">
      <c r="A35" s="117" t="s">
        <v>200</v>
      </c>
      <c r="B35" s="82" t="s">
        <v>146</v>
      </c>
      <c r="C35" s="83"/>
    </row>
    <row r="36" spans="1:3" ht="26.25">
      <c r="A36" s="118" t="s">
        <v>201</v>
      </c>
      <c r="B36" s="88" t="s">
        <v>147</v>
      </c>
      <c r="C36" s="89">
        <f>C35</f>
        <v>0</v>
      </c>
    </row>
    <row r="37" spans="1:3" ht="26.25">
      <c r="A37" s="117" t="s">
        <v>202</v>
      </c>
      <c r="B37" s="82" t="s">
        <v>148</v>
      </c>
      <c r="C37" s="83">
        <v>4251969</v>
      </c>
    </row>
    <row r="38" spans="1:3" ht="12.75">
      <c r="A38" s="117" t="s">
        <v>203</v>
      </c>
      <c r="B38" s="82" t="s">
        <v>149</v>
      </c>
      <c r="C38" s="101"/>
    </row>
    <row r="39" spans="1:3" ht="26.25">
      <c r="A39" s="118" t="s">
        <v>204</v>
      </c>
      <c r="B39" s="102" t="s">
        <v>150</v>
      </c>
      <c r="C39" s="103">
        <f>C37+C38</f>
        <v>4251969</v>
      </c>
    </row>
    <row r="40" spans="1:3" ht="14.25">
      <c r="A40" s="121" t="s">
        <v>205</v>
      </c>
      <c r="B40" s="96" t="s">
        <v>151</v>
      </c>
      <c r="C40" s="105">
        <f>C24+C27+C34+C36+C39</f>
        <v>20000000</v>
      </c>
    </row>
    <row r="41" spans="1:3" ht="12.75">
      <c r="A41" s="117" t="s">
        <v>206</v>
      </c>
      <c r="B41" s="82" t="s">
        <v>152</v>
      </c>
      <c r="C41" s="83"/>
    </row>
    <row r="42" spans="1:3" ht="12.75">
      <c r="A42" s="117"/>
      <c r="B42" s="107" t="s">
        <v>153</v>
      </c>
      <c r="C42" s="108"/>
    </row>
    <row r="43" spans="1:3" ht="12.75">
      <c r="A43" s="117" t="s">
        <v>207</v>
      </c>
      <c r="B43" s="82" t="s">
        <v>154</v>
      </c>
      <c r="C43" s="83"/>
    </row>
    <row r="44" spans="1:3" ht="26.25">
      <c r="A44" s="117" t="s">
        <v>208</v>
      </c>
      <c r="B44" s="82" t="s">
        <v>155</v>
      </c>
      <c r="C44" s="99"/>
    </row>
    <row r="45" spans="1:3" ht="14.25">
      <c r="A45" s="121" t="s">
        <v>209</v>
      </c>
      <c r="B45" s="96" t="s">
        <v>156</v>
      </c>
      <c r="C45" s="105">
        <f>C43+C41+C44</f>
        <v>0</v>
      </c>
    </row>
    <row r="46" spans="1:3" ht="12.75">
      <c r="A46" s="117" t="s">
        <v>210</v>
      </c>
      <c r="B46" s="82" t="s">
        <v>157</v>
      </c>
      <c r="C46" s="83"/>
    </row>
    <row r="47" spans="1:3" ht="12.75">
      <c r="A47" s="117" t="s">
        <v>211</v>
      </c>
      <c r="B47" s="82" t="s">
        <v>158</v>
      </c>
      <c r="C47" s="83"/>
    </row>
    <row r="48" spans="1:3" ht="26.25">
      <c r="A48" s="117" t="s">
        <v>212</v>
      </c>
      <c r="B48" s="82" t="s">
        <v>159</v>
      </c>
      <c r="C48" s="99"/>
    </row>
    <row r="49" spans="1:3" ht="14.25">
      <c r="A49" s="122" t="s">
        <v>213</v>
      </c>
      <c r="B49" s="110" t="s">
        <v>160</v>
      </c>
      <c r="C49" s="111">
        <f>SUM(C46:C48)</f>
        <v>0</v>
      </c>
    </row>
    <row r="50" spans="1:3" ht="26.25">
      <c r="A50" s="123" t="s">
        <v>214</v>
      </c>
      <c r="B50" s="114" t="s">
        <v>161</v>
      </c>
      <c r="C50" s="115">
        <f>C16+C17+C40+C45+C49</f>
        <v>20000000</v>
      </c>
    </row>
    <row r="51" spans="1:3" ht="26.25">
      <c r="A51" s="117" t="s">
        <v>213</v>
      </c>
      <c r="B51" s="82" t="s">
        <v>215</v>
      </c>
      <c r="C51" s="99"/>
    </row>
    <row r="52" spans="1:3" ht="26.25">
      <c r="A52" s="117" t="s">
        <v>216</v>
      </c>
      <c r="B52" s="82" t="s">
        <v>217</v>
      </c>
      <c r="C52" s="99"/>
    </row>
    <row r="53" spans="1:3" ht="26.25">
      <c r="A53" s="122" t="s">
        <v>218</v>
      </c>
      <c r="B53" s="110" t="s">
        <v>219</v>
      </c>
      <c r="C53" s="124"/>
    </row>
    <row r="54" spans="1:3" ht="26.25">
      <c r="A54" s="123" t="s">
        <v>220</v>
      </c>
      <c r="B54" s="114" t="s">
        <v>221</v>
      </c>
      <c r="C54" s="125"/>
    </row>
    <row r="55" spans="1:3" ht="12.75">
      <c r="A55" s="117" t="s">
        <v>222</v>
      </c>
      <c r="B55" s="82" t="s">
        <v>223</v>
      </c>
      <c r="C55" s="99"/>
    </row>
    <row r="56" spans="1:3" ht="12.75">
      <c r="A56" s="117" t="s">
        <v>224</v>
      </c>
      <c r="B56" s="82" t="s">
        <v>225</v>
      </c>
      <c r="C56" s="99"/>
    </row>
    <row r="57" spans="1:3" ht="12.75">
      <c r="A57" s="117" t="s">
        <v>180</v>
      </c>
      <c r="B57" s="82" t="s">
        <v>226</v>
      </c>
      <c r="C57" s="99"/>
    </row>
    <row r="58" spans="1:3" ht="12.75">
      <c r="A58" s="117" t="s">
        <v>227</v>
      </c>
      <c r="B58" s="82" t="s">
        <v>228</v>
      </c>
      <c r="C58" s="99"/>
    </row>
    <row r="59" spans="1:3" ht="12.75">
      <c r="A59" s="122" t="s">
        <v>191</v>
      </c>
      <c r="B59" s="110" t="s">
        <v>229</v>
      </c>
      <c r="C59" s="124"/>
    </row>
  </sheetData>
  <sheetProtection/>
  <mergeCells count="1">
    <mergeCell ref="B1:C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60"/>
  <sheetViews>
    <sheetView zoomScalePageLayoutView="0" workbookViewId="0" topLeftCell="A19">
      <selection activeCell="E11" sqref="E11:E13"/>
    </sheetView>
  </sheetViews>
  <sheetFormatPr defaultColWidth="0" defaultRowHeight="12.75"/>
  <cols>
    <col min="1" max="1" width="8.140625" style="0" customWidth="1"/>
    <col min="2" max="2" width="52.421875" style="0" customWidth="1"/>
    <col min="3" max="5" width="14.8515625" style="0" customWidth="1"/>
    <col min="6" max="6" width="10.140625" style="0" customWidth="1"/>
    <col min="7" max="7" width="9.140625" style="0" customWidth="1"/>
    <col min="8" max="8" width="36.7109375" style="0" customWidth="1"/>
    <col min="9" max="9" width="38.7109375" style="0" customWidth="1"/>
    <col min="10" max="250" width="8.8515625" style="0" customWidth="1"/>
    <col min="251" max="251" width="8.140625" style="0" customWidth="1"/>
    <col min="252" max="252" width="41.00390625" style="0" customWidth="1"/>
    <col min="253" max="253" width="15.140625" style="0" customWidth="1"/>
    <col min="254" max="16384" width="0" style="0" hidden="1" customWidth="1"/>
  </cols>
  <sheetData>
    <row r="1" spans="2:5" ht="15">
      <c r="B1" s="259" t="s">
        <v>116</v>
      </c>
      <c r="C1" s="259"/>
      <c r="D1" s="79"/>
      <c r="E1" s="79"/>
    </row>
    <row r="2" spans="1:5" ht="15">
      <c r="A2" s="81" t="s">
        <v>173</v>
      </c>
      <c r="B2" s="80" t="s">
        <v>46</v>
      </c>
      <c r="C2" s="81">
        <v>2023</v>
      </c>
      <c r="D2" s="79"/>
      <c r="E2" s="79"/>
    </row>
    <row r="3" spans="1:5" ht="12.75">
      <c r="A3" s="117" t="s">
        <v>174</v>
      </c>
      <c r="B3" s="82" t="s">
        <v>117</v>
      </c>
      <c r="C3" s="83">
        <v>6960000</v>
      </c>
      <c r="D3" s="85"/>
      <c r="E3" s="85"/>
    </row>
    <row r="4" spans="1:5" ht="12.75">
      <c r="A4" s="117">
        <v>3</v>
      </c>
      <c r="B4" s="82" t="s">
        <v>118</v>
      </c>
      <c r="C4" s="83"/>
      <c r="D4" s="85"/>
      <c r="E4" s="85"/>
    </row>
    <row r="5" spans="1:5" ht="26.25">
      <c r="A5" s="117" t="s">
        <v>175</v>
      </c>
      <c r="B5" s="82" t="s">
        <v>119</v>
      </c>
      <c r="C5" s="83"/>
      <c r="D5" s="85"/>
      <c r="E5" s="85" t="s">
        <v>427</v>
      </c>
    </row>
    <row r="6" spans="1:5" ht="12.75">
      <c r="A6" s="117">
        <v>6</v>
      </c>
      <c r="B6" s="82" t="s">
        <v>120</v>
      </c>
      <c r="C6" s="83"/>
      <c r="D6" s="85"/>
      <c r="E6" s="85"/>
    </row>
    <row r="7" spans="1:5" ht="12.75">
      <c r="A7" s="117" t="s">
        <v>176</v>
      </c>
      <c r="B7" s="82" t="s">
        <v>121</v>
      </c>
      <c r="C7" s="83"/>
      <c r="D7" s="85"/>
      <c r="E7" s="85"/>
    </row>
    <row r="8" spans="1:5" ht="12.75">
      <c r="A8" s="117"/>
      <c r="B8" s="86" t="s">
        <v>122</v>
      </c>
      <c r="C8" s="83"/>
      <c r="D8" s="85"/>
      <c r="E8" s="85"/>
    </row>
    <row r="9" spans="1:5" ht="12.75">
      <c r="A9" s="117" t="s">
        <v>177</v>
      </c>
      <c r="B9" s="82" t="s">
        <v>123</v>
      </c>
      <c r="C9" s="83"/>
      <c r="D9" s="85"/>
      <c r="E9" s="85"/>
    </row>
    <row r="10" spans="1:5" ht="12.75">
      <c r="A10" s="117">
        <v>10</v>
      </c>
      <c r="B10" s="82" t="s">
        <v>124</v>
      </c>
      <c r="C10" s="83"/>
      <c r="D10" s="85"/>
      <c r="E10" s="85"/>
    </row>
    <row r="11" spans="1:5" ht="12.75">
      <c r="A11" s="117" t="s">
        <v>178</v>
      </c>
      <c r="B11" s="82" t="s">
        <v>125</v>
      </c>
      <c r="C11" s="87"/>
      <c r="D11" s="84"/>
      <c r="E11" s="84"/>
    </row>
    <row r="12" spans="1:5" ht="12.75">
      <c r="A12" s="118" t="s">
        <v>179</v>
      </c>
      <c r="B12" s="88" t="s">
        <v>126</v>
      </c>
      <c r="C12" s="89">
        <f>SUM(C3:C11)</f>
        <v>6960000</v>
      </c>
      <c r="D12" s="91"/>
      <c r="E12" s="91"/>
    </row>
    <row r="13" spans="1:5" ht="26.25">
      <c r="A13" s="117" t="s">
        <v>180</v>
      </c>
      <c r="B13" s="82" t="s">
        <v>127</v>
      </c>
      <c r="C13" s="83">
        <v>0</v>
      </c>
      <c r="D13" s="85"/>
      <c r="E13" s="85"/>
    </row>
    <row r="14" spans="1:5" ht="12.75">
      <c r="A14" s="119" t="s">
        <v>181</v>
      </c>
      <c r="B14" s="88" t="s">
        <v>128</v>
      </c>
      <c r="C14" s="89">
        <f>C13</f>
        <v>0</v>
      </c>
      <c r="D14" s="91"/>
      <c r="E14" s="91"/>
    </row>
    <row r="15" spans="1:6" ht="12.75">
      <c r="A15" s="120" t="s">
        <v>182</v>
      </c>
      <c r="B15" s="92" t="s">
        <v>129</v>
      </c>
      <c r="C15" s="93">
        <f>C12+C14</f>
        <v>6960000</v>
      </c>
      <c r="D15" s="95"/>
      <c r="E15" s="95"/>
      <c r="F15" s="1"/>
    </row>
    <row r="16" spans="1:5" ht="26.25">
      <c r="A16" s="121" t="s">
        <v>183</v>
      </c>
      <c r="B16" s="96" t="s">
        <v>130</v>
      </c>
      <c r="C16" s="128">
        <f>SUM(C15*0.13)</f>
        <v>904800</v>
      </c>
      <c r="D16" s="98"/>
      <c r="E16" s="98"/>
    </row>
    <row r="17" spans="1:3" ht="12.75">
      <c r="A17" s="117" t="s">
        <v>184</v>
      </c>
      <c r="B17" s="82" t="s">
        <v>131</v>
      </c>
      <c r="C17" s="99"/>
    </row>
    <row r="18" spans="1:3" ht="12.75">
      <c r="A18" s="117" t="s">
        <v>185</v>
      </c>
      <c r="B18" s="82" t="s">
        <v>132</v>
      </c>
      <c r="C18" s="99"/>
    </row>
    <row r="19" spans="1:3" ht="12.75">
      <c r="A19" s="117" t="s">
        <v>186</v>
      </c>
      <c r="B19" s="82" t="s">
        <v>133</v>
      </c>
      <c r="C19" s="99"/>
    </row>
    <row r="20" spans="1:3" ht="39">
      <c r="A20" s="117" t="s">
        <v>187</v>
      </c>
      <c r="B20" s="82" t="s">
        <v>134</v>
      </c>
      <c r="C20" s="99"/>
    </row>
    <row r="21" spans="1:5" ht="12.75">
      <c r="A21" s="117" t="s">
        <v>188</v>
      </c>
      <c r="B21" s="82" t="s">
        <v>135</v>
      </c>
      <c r="C21" s="83"/>
      <c r="D21" s="85"/>
      <c r="E21" s="85"/>
    </row>
    <row r="22" spans="1:5" ht="12.75">
      <c r="A22" s="117" t="s">
        <v>189</v>
      </c>
      <c r="B22" s="82" t="s">
        <v>136</v>
      </c>
      <c r="C22" s="83">
        <v>500000</v>
      </c>
      <c r="D22" s="85"/>
      <c r="E22" s="85"/>
    </row>
    <row r="23" spans="1:5" ht="12.75">
      <c r="A23" s="118" t="s">
        <v>191</v>
      </c>
      <c r="B23" s="88" t="s">
        <v>137</v>
      </c>
      <c r="C23" s="89">
        <f>SUM(C21:C22)</f>
        <v>500000</v>
      </c>
      <c r="D23" s="85"/>
      <c r="E23" s="85"/>
    </row>
    <row r="24" spans="1:5" ht="12.75">
      <c r="A24" s="117" t="s">
        <v>192</v>
      </c>
      <c r="B24" s="82" t="s">
        <v>138</v>
      </c>
      <c r="C24" s="83"/>
      <c r="D24" s="85"/>
      <c r="E24" s="85"/>
    </row>
    <row r="25" spans="1:5" ht="12.75">
      <c r="A25" s="117" t="s">
        <v>193</v>
      </c>
      <c r="B25" s="82" t="s">
        <v>139</v>
      </c>
      <c r="C25" s="83"/>
      <c r="D25" s="85"/>
      <c r="E25" s="85"/>
    </row>
    <row r="26" spans="1:5" ht="12.75">
      <c r="A26" s="118" t="s">
        <v>194</v>
      </c>
      <c r="B26" s="88" t="s">
        <v>140</v>
      </c>
      <c r="C26" s="89">
        <f>C24+C25</f>
        <v>0</v>
      </c>
      <c r="D26" s="85"/>
      <c r="E26" s="85"/>
    </row>
    <row r="27" spans="1:8" ht="12.75">
      <c r="A27" s="117" t="s">
        <v>195</v>
      </c>
      <c r="B27" s="82" t="s">
        <v>141</v>
      </c>
      <c r="C27" s="83"/>
      <c r="D27" s="85"/>
      <c r="E27" s="85"/>
      <c r="H27" s="85"/>
    </row>
    <row r="28" spans="1:8" ht="12.75">
      <c r="A28" s="117">
        <v>37</v>
      </c>
      <c r="B28" s="82" t="s">
        <v>264</v>
      </c>
      <c r="C28" s="83"/>
      <c r="D28" s="85"/>
      <c r="E28" s="85"/>
      <c r="H28" s="85"/>
    </row>
    <row r="29" spans="1:4" ht="12.75">
      <c r="A29" s="117" t="s">
        <v>196</v>
      </c>
      <c r="B29" s="82" t="s">
        <v>142</v>
      </c>
      <c r="C29" s="83"/>
      <c r="D29" s="84"/>
    </row>
    <row r="30" spans="1:5" ht="12.75">
      <c r="A30" s="117" t="s">
        <v>197</v>
      </c>
      <c r="B30" s="82" t="s">
        <v>143</v>
      </c>
      <c r="C30" s="101"/>
      <c r="D30" s="85"/>
      <c r="E30" s="85"/>
    </row>
    <row r="31" spans="1:5" ht="12.75">
      <c r="A31" s="117" t="s">
        <v>198</v>
      </c>
      <c r="B31" s="82" t="s">
        <v>144</v>
      </c>
      <c r="C31" s="83"/>
      <c r="D31" s="85"/>
      <c r="E31" s="85"/>
    </row>
    <row r="32" spans="1:5" ht="12.75">
      <c r="A32" s="119" t="s">
        <v>199</v>
      </c>
      <c r="B32" s="88" t="s">
        <v>145</v>
      </c>
      <c r="C32" s="89">
        <f>SUM(C27:C31)</f>
        <v>0</v>
      </c>
      <c r="D32" s="85"/>
      <c r="E32" s="85"/>
    </row>
    <row r="33" spans="1:5" ht="12.75">
      <c r="A33" s="117" t="s">
        <v>200</v>
      </c>
      <c r="B33" s="82" t="s">
        <v>146</v>
      </c>
      <c r="C33" s="83"/>
      <c r="D33" s="85"/>
      <c r="E33" s="85"/>
    </row>
    <row r="34" spans="1:5" ht="26.25">
      <c r="A34" s="118" t="s">
        <v>201</v>
      </c>
      <c r="B34" s="88" t="s">
        <v>147</v>
      </c>
      <c r="C34" s="89">
        <f>C33</f>
        <v>0</v>
      </c>
      <c r="D34" s="85"/>
      <c r="E34" s="85"/>
    </row>
    <row r="35" spans="1:5" ht="26.25">
      <c r="A35" s="117" t="s">
        <v>202</v>
      </c>
      <c r="B35" s="82" t="s">
        <v>148</v>
      </c>
      <c r="C35" s="83"/>
      <c r="D35" s="85"/>
      <c r="E35" s="85"/>
    </row>
    <row r="36" spans="1:5" ht="12.75">
      <c r="A36" s="117" t="s">
        <v>203</v>
      </c>
      <c r="B36" s="82" t="s">
        <v>149</v>
      </c>
      <c r="C36" s="101">
        <v>0</v>
      </c>
      <c r="D36" s="85"/>
      <c r="E36" s="85"/>
    </row>
    <row r="37" spans="1:5" ht="26.25">
      <c r="A37" s="118" t="s">
        <v>204</v>
      </c>
      <c r="B37" s="102" t="s">
        <v>150</v>
      </c>
      <c r="C37" s="103">
        <f>C35+C36</f>
        <v>0</v>
      </c>
      <c r="D37" s="85"/>
      <c r="E37" s="85"/>
    </row>
    <row r="38" spans="1:5" ht="14.25">
      <c r="A38" s="121" t="s">
        <v>205</v>
      </c>
      <c r="B38" s="96" t="s">
        <v>151</v>
      </c>
      <c r="C38" s="105">
        <f>C23+C26+C32+C34+C37</f>
        <v>500000</v>
      </c>
      <c r="D38" s="85"/>
      <c r="E38" s="85"/>
    </row>
    <row r="39" spans="1:5" ht="12.75">
      <c r="A39" s="117" t="s">
        <v>206</v>
      </c>
      <c r="B39" s="82" t="s">
        <v>152</v>
      </c>
      <c r="C39" s="83"/>
      <c r="D39" s="84"/>
      <c r="E39" s="85"/>
    </row>
    <row r="40" spans="1:5" ht="12.75">
      <c r="A40" s="117"/>
      <c r="B40" s="107" t="s">
        <v>153</v>
      </c>
      <c r="C40" s="108"/>
      <c r="D40" s="85"/>
      <c r="E40" s="85"/>
    </row>
    <row r="41" spans="1:5" ht="12.75">
      <c r="A41" s="117" t="s">
        <v>207</v>
      </c>
      <c r="B41" s="82" t="s">
        <v>154</v>
      </c>
      <c r="C41" s="83"/>
      <c r="D41" s="84"/>
      <c r="E41" s="85"/>
    </row>
    <row r="42" spans="1:5" ht="26.25">
      <c r="A42" s="117" t="s">
        <v>208</v>
      </c>
      <c r="B42" s="82" t="s">
        <v>155</v>
      </c>
      <c r="C42" s="99"/>
      <c r="D42" s="84"/>
      <c r="E42" s="85"/>
    </row>
    <row r="43" spans="1:5" ht="14.25">
      <c r="A43" s="121" t="s">
        <v>209</v>
      </c>
      <c r="B43" s="96" t="s">
        <v>156</v>
      </c>
      <c r="C43" s="105">
        <f>C41+C39+C42</f>
        <v>0</v>
      </c>
      <c r="D43" s="85"/>
      <c r="E43" s="85"/>
    </row>
    <row r="44" spans="1:5" ht="12.75">
      <c r="A44" s="117" t="s">
        <v>210</v>
      </c>
      <c r="B44" s="82" t="s">
        <v>157</v>
      </c>
      <c r="C44" s="83"/>
      <c r="D44" s="84"/>
      <c r="E44" s="85"/>
    </row>
    <row r="45" spans="1:5" ht="12.75">
      <c r="A45" s="117" t="s">
        <v>211</v>
      </c>
      <c r="B45" s="82" t="s">
        <v>158</v>
      </c>
      <c r="C45" s="83"/>
      <c r="D45" s="85"/>
      <c r="E45" s="85"/>
    </row>
    <row r="46" spans="1:5" ht="26.25">
      <c r="A46" s="117" t="s">
        <v>212</v>
      </c>
      <c r="B46" s="82" t="s">
        <v>159</v>
      </c>
      <c r="C46" s="99"/>
      <c r="D46" s="85"/>
      <c r="E46" s="85"/>
    </row>
    <row r="47" spans="1:5" ht="14.25">
      <c r="A47" s="122" t="s">
        <v>213</v>
      </c>
      <c r="B47" s="110" t="s">
        <v>160</v>
      </c>
      <c r="C47" s="111">
        <f>SUM(C44:C46)</f>
        <v>0</v>
      </c>
      <c r="D47" s="113"/>
      <c r="E47" s="113"/>
    </row>
    <row r="48" spans="1:5" ht="26.25">
      <c r="A48" s="123" t="s">
        <v>214</v>
      </c>
      <c r="B48" s="114" t="s">
        <v>161</v>
      </c>
      <c r="C48" s="115">
        <f>C15+C16+C38+C43+C47</f>
        <v>8364800</v>
      </c>
      <c r="D48" s="113"/>
      <c r="E48" s="113"/>
    </row>
    <row r="49" spans="1:3" ht="26.25">
      <c r="A49" s="117" t="s">
        <v>213</v>
      </c>
      <c r="B49" s="82" t="s">
        <v>215</v>
      </c>
      <c r="C49" s="99"/>
    </row>
    <row r="50" spans="1:3" ht="26.25">
      <c r="A50" s="117" t="s">
        <v>216</v>
      </c>
      <c r="B50" s="82" t="s">
        <v>217</v>
      </c>
      <c r="C50" s="99"/>
    </row>
    <row r="51" spans="1:3" ht="26.25">
      <c r="A51" s="122" t="s">
        <v>218</v>
      </c>
      <c r="B51" s="110" t="s">
        <v>219</v>
      </c>
      <c r="C51" s="124"/>
    </row>
    <row r="52" spans="1:3" ht="26.25">
      <c r="A52" s="123" t="s">
        <v>220</v>
      </c>
      <c r="B52" s="114" t="s">
        <v>221</v>
      </c>
      <c r="C52" s="125"/>
    </row>
    <row r="53" spans="1:3" ht="12.75">
      <c r="A53" s="117" t="s">
        <v>222</v>
      </c>
      <c r="B53" s="82" t="s">
        <v>223</v>
      </c>
      <c r="C53" s="99"/>
    </row>
    <row r="54" spans="1:3" ht="12.75">
      <c r="A54" s="117" t="s">
        <v>224</v>
      </c>
      <c r="B54" s="82" t="s">
        <v>225</v>
      </c>
      <c r="C54" s="99"/>
    </row>
    <row r="55" spans="1:3" ht="12.75">
      <c r="A55" s="117" t="s">
        <v>180</v>
      </c>
      <c r="B55" s="82" t="s">
        <v>226</v>
      </c>
      <c r="C55" s="99"/>
    </row>
    <row r="56" spans="1:3" ht="12.75">
      <c r="A56" s="117" t="s">
        <v>227</v>
      </c>
      <c r="B56" s="82" t="s">
        <v>228</v>
      </c>
      <c r="C56" s="99"/>
    </row>
    <row r="57" spans="1:3" ht="12.75">
      <c r="A57" s="122" t="s">
        <v>191</v>
      </c>
      <c r="B57" s="110" t="s">
        <v>229</v>
      </c>
      <c r="C57" s="124"/>
    </row>
    <row r="60" ht="14.25">
      <c r="D60" s="127"/>
    </row>
  </sheetData>
  <sheetProtection/>
  <mergeCells count="1">
    <mergeCell ref="B1:C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57"/>
  <sheetViews>
    <sheetView zoomScalePageLayoutView="0" workbookViewId="0" topLeftCell="A1">
      <selection activeCell="C17" sqref="C17"/>
    </sheetView>
  </sheetViews>
  <sheetFormatPr defaultColWidth="0" defaultRowHeight="12.75"/>
  <cols>
    <col min="1" max="1" width="8.140625" style="0" customWidth="1"/>
    <col min="2" max="2" width="52.421875" style="0" customWidth="1"/>
    <col min="3" max="3" width="14.8515625" style="0" customWidth="1"/>
    <col min="4" max="240" width="8.8515625" style="0" customWidth="1"/>
    <col min="241" max="241" width="8.140625" style="0" customWidth="1"/>
    <col min="242" max="242" width="41.00390625" style="0" customWidth="1"/>
    <col min="243" max="243" width="15.140625" style="0" customWidth="1"/>
    <col min="244" max="16384" width="0" style="0" hidden="1" customWidth="1"/>
  </cols>
  <sheetData>
    <row r="1" spans="2:3" ht="15">
      <c r="B1" s="259" t="s">
        <v>302</v>
      </c>
      <c r="C1" s="259"/>
    </row>
    <row r="2" spans="1:3" ht="15">
      <c r="A2" s="81" t="s">
        <v>173</v>
      </c>
      <c r="B2" s="80" t="s">
        <v>46</v>
      </c>
      <c r="C2" s="81">
        <v>2023</v>
      </c>
    </row>
    <row r="3" spans="1:3" ht="12.75">
      <c r="A3" s="117" t="s">
        <v>174</v>
      </c>
      <c r="B3" s="82" t="s">
        <v>117</v>
      </c>
      <c r="C3" s="83">
        <v>4756800</v>
      </c>
    </row>
    <row r="4" spans="1:3" ht="12.75">
      <c r="A4" s="117">
        <v>3</v>
      </c>
      <c r="B4" s="82" t="s">
        <v>118</v>
      </c>
      <c r="C4" s="83"/>
    </row>
    <row r="5" spans="1:3" ht="26.25">
      <c r="A5" s="117" t="s">
        <v>175</v>
      </c>
      <c r="B5" s="82" t="s">
        <v>119</v>
      </c>
      <c r="C5" s="83">
        <f>'[1]bérköltségterv_2022'!B48</f>
        <v>0</v>
      </c>
    </row>
    <row r="6" spans="1:3" ht="12.75">
      <c r="A6" s="117">
        <v>6</v>
      </c>
      <c r="B6" s="82" t="s">
        <v>120</v>
      </c>
      <c r="C6" s="83"/>
    </row>
    <row r="7" spans="1:3" ht="12.75">
      <c r="A7" s="117" t="s">
        <v>176</v>
      </c>
      <c r="B7" s="82" t="s">
        <v>121</v>
      </c>
      <c r="C7" s="83">
        <v>120000</v>
      </c>
    </row>
    <row r="8" spans="1:3" ht="12.75">
      <c r="A8" s="117"/>
      <c r="B8" s="86" t="s">
        <v>122</v>
      </c>
      <c r="C8" s="83"/>
    </row>
    <row r="9" spans="1:3" ht="12.75">
      <c r="A9" s="117" t="s">
        <v>177</v>
      </c>
      <c r="B9" s="82" t="s">
        <v>123</v>
      </c>
      <c r="C9" s="83"/>
    </row>
    <row r="10" spans="1:3" ht="12.75">
      <c r="A10" s="117">
        <v>10</v>
      </c>
      <c r="B10" s="82" t="s">
        <v>124</v>
      </c>
      <c r="C10" s="83">
        <v>12000</v>
      </c>
    </row>
    <row r="11" spans="1:3" ht="12.75">
      <c r="A11" s="117" t="s">
        <v>178</v>
      </c>
      <c r="B11" s="82" t="s">
        <v>125</v>
      </c>
      <c r="C11" s="87"/>
    </row>
    <row r="12" spans="1:3" ht="12.75">
      <c r="A12" s="118" t="s">
        <v>179</v>
      </c>
      <c r="B12" s="88" t="s">
        <v>126</v>
      </c>
      <c r="C12" s="89">
        <f>SUM(C3:C11)</f>
        <v>4888800</v>
      </c>
    </row>
    <row r="13" spans="1:3" ht="12.75">
      <c r="A13" s="143">
        <v>16</v>
      </c>
      <c r="B13" s="144" t="s">
        <v>262</v>
      </c>
      <c r="C13" s="145"/>
    </row>
    <row r="14" spans="1:3" ht="26.25">
      <c r="A14" s="117" t="s">
        <v>180</v>
      </c>
      <c r="B14" s="82" t="s">
        <v>127</v>
      </c>
      <c r="C14" s="83"/>
    </row>
    <row r="15" spans="1:3" ht="12.75">
      <c r="A15" s="119" t="s">
        <v>181</v>
      </c>
      <c r="B15" s="88" t="s">
        <v>128</v>
      </c>
      <c r="C15" s="89">
        <f>SUM(C13:C14)</f>
        <v>0</v>
      </c>
    </row>
    <row r="16" spans="1:3" ht="12.75">
      <c r="A16" s="120" t="s">
        <v>182</v>
      </c>
      <c r="B16" s="92" t="s">
        <v>129</v>
      </c>
      <c r="C16" s="93">
        <f>C12+C15</f>
        <v>4888800</v>
      </c>
    </row>
    <row r="17" spans="1:3" ht="26.25">
      <c r="A17" s="121" t="s">
        <v>183</v>
      </c>
      <c r="B17" s="96" t="s">
        <v>130</v>
      </c>
      <c r="C17" s="128">
        <f>SUM(C16*0.13)</f>
        <v>635544</v>
      </c>
    </row>
    <row r="18" spans="1:3" ht="12.75">
      <c r="A18" s="117" t="s">
        <v>184</v>
      </c>
      <c r="B18" s="82" t="s">
        <v>131</v>
      </c>
      <c r="C18" s="99"/>
    </row>
    <row r="19" spans="1:3" ht="12.75">
      <c r="A19" s="117" t="s">
        <v>185</v>
      </c>
      <c r="B19" s="82" t="s">
        <v>132</v>
      </c>
      <c r="C19" s="99"/>
    </row>
    <row r="20" spans="1:3" ht="12.75">
      <c r="A20" s="117" t="s">
        <v>186</v>
      </c>
      <c r="B20" s="82" t="s">
        <v>133</v>
      </c>
      <c r="C20" s="99"/>
    </row>
    <row r="21" spans="1:3" ht="39">
      <c r="A21" s="117" t="s">
        <v>187</v>
      </c>
      <c r="B21" s="82" t="s">
        <v>134</v>
      </c>
      <c r="C21" s="99"/>
    </row>
    <row r="22" spans="1:3" ht="12.75">
      <c r="A22" s="117" t="s">
        <v>188</v>
      </c>
      <c r="B22" s="82" t="s">
        <v>135</v>
      </c>
      <c r="C22" s="83"/>
    </row>
    <row r="23" spans="1:3" ht="12.75">
      <c r="A23" s="117" t="s">
        <v>189</v>
      </c>
      <c r="B23" s="82" t="s">
        <v>136</v>
      </c>
      <c r="C23" s="83">
        <v>300000</v>
      </c>
    </row>
    <row r="24" spans="1:3" ht="12.75">
      <c r="A24" s="118" t="s">
        <v>191</v>
      </c>
      <c r="B24" s="88" t="s">
        <v>137</v>
      </c>
      <c r="C24" s="89">
        <f>SUM(C22:C23)</f>
        <v>300000</v>
      </c>
    </row>
    <row r="25" spans="1:3" ht="12.75">
      <c r="A25" s="117" t="s">
        <v>192</v>
      </c>
      <c r="B25" s="82" t="s">
        <v>138</v>
      </c>
      <c r="C25" s="83"/>
    </row>
    <row r="26" spans="1:3" ht="12.75">
      <c r="A26" s="117" t="s">
        <v>193</v>
      </c>
      <c r="B26" s="82" t="s">
        <v>139</v>
      </c>
      <c r="C26" s="83"/>
    </row>
    <row r="27" spans="1:3" ht="12.75">
      <c r="A27" s="118" t="s">
        <v>194</v>
      </c>
      <c r="B27" s="88" t="s">
        <v>140</v>
      </c>
      <c r="C27" s="89">
        <f>C25+C26</f>
        <v>0</v>
      </c>
    </row>
    <row r="28" spans="1:3" ht="12.75">
      <c r="A28" s="117" t="s">
        <v>195</v>
      </c>
      <c r="B28" s="82" t="s">
        <v>141</v>
      </c>
      <c r="C28" s="83"/>
    </row>
    <row r="29" spans="1:3" ht="12.75">
      <c r="A29" s="117" t="s">
        <v>196</v>
      </c>
      <c r="B29" s="82" t="s">
        <v>142</v>
      </c>
      <c r="C29" s="83"/>
    </row>
    <row r="30" spans="1:3" ht="12.75">
      <c r="A30" s="117" t="s">
        <v>197</v>
      </c>
      <c r="B30" s="82" t="s">
        <v>143</v>
      </c>
      <c r="C30" s="101"/>
    </row>
    <row r="31" spans="1:3" ht="12.75">
      <c r="A31" s="117" t="s">
        <v>198</v>
      </c>
      <c r="B31" s="82" t="s">
        <v>144</v>
      </c>
      <c r="C31" s="83"/>
    </row>
    <row r="32" spans="1:3" ht="12.75">
      <c r="A32" s="119" t="s">
        <v>199</v>
      </c>
      <c r="B32" s="88" t="s">
        <v>145</v>
      </c>
      <c r="C32" s="89">
        <f>C28+C29+C30+C31</f>
        <v>0</v>
      </c>
    </row>
    <row r="33" spans="1:3" ht="12.75">
      <c r="A33" s="117" t="s">
        <v>200</v>
      </c>
      <c r="B33" s="82" t="s">
        <v>146</v>
      </c>
      <c r="C33" s="83">
        <v>400000</v>
      </c>
    </row>
    <row r="34" spans="1:3" ht="26.25">
      <c r="A34" s="118" t="s">
        <v>201</v>
      </c>
      <c r="B34" s="88" t="s">
        <v>147</v>
      </c>
      <c r="C34" s="89">
        <f>C33</f>
        <v>400000</v>
      </c>
    </row>
    <row r="35" spans="1:3" ht="26.25">
      <c r="A35" s="117" t="s">
        <v>202</v>
      </c>
      <c r="B35" s="82" t="s">
        <v>148</v>
      </c>
      <c r="C35" s="83">
        <v>81000</v>
      </c>
    </row>
    <row r="36" spans="1:3" ht="12.75">
      <c r="A36" s="117" t="s">
        <v>203</v>
      </c>
      <c r="B36" s="82" t="s">
        <v>149</v>
      </c>
      <c r="C36" s="101"/>
    </row>
    <row r="37" spans="1:3" ht="26.25">
      <c r="A37" s="118" t="s">
        <v>204</v>
      </c>
      <c r="B37" s="102" t="s">
        <v>150</v>
      </c>
      <c r="C37" s="103">
        <f>C35+C36</f>
        <v>81000</v>
      </c>
    </row>
    <row r="38" spans="1:3" ht="14.25">
      <c r="A38" s="121" t="s">
        <v>205</v>
      </c>
      <c r="B38" s="96" t="s">
        <v>151</v>
      </c>
      <c r="C38" s="105">
        <f>C24+C27+C32+C34+C37</f>
        <v>781000</v>
      </c>
    </row>
    <row r="39" spans="1:3" ht="12.75">
      <c r="A39" s="117" t="s">
        <v>206</v>
      </c>
      <c r="B39" s="82" t="s">
        <v>152</v>
      </c>
      <c r="C39" s="83"/>
    </row>
    <row r="40" spans="1:3" ht="12.75">
      <c r="A40" s="117"/>
      <c r="B40" s="107" t="s">
        <v>153</v>
      </c>
      <c r="C40" s="108"/>
    </row>
    <row r="41" spans="1:3" ht="12.75">
      <c r="A41" s="117" t="s">
        <v>207</v>
      </c>
      <c r="B41" s="82" t="s">
        <v>154</v>
      </c>
      <c r="C41" s="83"/>
    </row>
    <row r="42" spans="1:3" ht="26.25">
      <c r="A42" s="117" t="s">
        <v>208</v>
      </c>
      <c r="B42" s="82" t="s">
        <v>155</v>
      </c>
      <c r="C42" s="99"/>
    </row>
    <row r="43" spans="1:3" ht="14.25">
      <c r="A43" s="121" t="s">
        <v>209</v>
      </c>
      <c r="B43" s="96" t="s">
        <v>156</v>
      </c>
      <c r="C43" s="105">
        <f>C41+C39+C42</f>
        <v>0</v>
      </c>
    </row>
    <row r="44" spans="1:3" ht="12.75">
      <c r="A44" s="117" t="s">
        <v>210</v>
      </c>
      <c r="B44" s="82" t="s">
        <v>157</v>
      </c>
      <c r="C44" s="83"/>
    </row>
    <row r="45" spans="1:3" ht="12.75">
      <c r="A45" s="117" t="s">
        <v>211</v>
      </c>
      <c r="B45" s="82" t="s">
        <v>158</v>
      </c>
      <c r="C45" s="83"/>
    </row>
    <row r="46" spans="1:3" ht="26.25">
      <c r="A46" s="117" t="s">
        <v>212</v>
      </c>
      <c r="B46" s="82" t="s">
        <v>159</v>
      </c>
      <c r="C46" s="99"/>
    </row>
    <row r="47" spans="1:3" ht="14.25">
      <c r="A47" s="122" t="s">
        <v>213</v>
      </c>
      <c r="B47" s="110" t="s">
        <v>160</v>
      </c>
      <c r="C47" s="111">
        <f>SUM(C44:C46)</f>
        <v>0</v>
      </c>
    </row>
    <row r="48" spans="1:3" ht="26.25">
      <c r="A48" s="123" t="s">
        <v>214</v>
      </c>
      <c r="B48" s="114" t="s">
        <v>161</v>
      </c>
      <c r="C48" s="115">
        <f>C16+C17+C38+C43+C47</f>
        <v>6305344</v>
      </c>
    </row>
    <row r="49" spans="1:3" ht="26.25">
      <c r="A49" s="117" t="s">
        <v>213</v>
      </c>
      <c r="B49" s="82" t="s">
        <v>215</v>
      </c>
      <c r="C49" s="99"/>
    </row>
    <row r="50" spans="1:3" ht="26.25">
      <c r="A50" s="117" t="s">
        <v>216</v>
      </c>
      <c r="B50" s="82" t="s">
        <v>217</v>
      </c>
      <c r="C50" s="99"/>
    </row>
    <row r="51" spans="1:3" ht="26.25">
      <c r="A51" s="122" t="s">
        <v>218</v>
      </c>
      <c r="B51" s="110" t="s">
        <v>219</v>
      </c>
      <c r="C51" s="124"/>
    </row>
    <row r="52" spans="1:3" ht="26.25">
      <c r="A52" s="123" t="s">
        <v>220</v>
      </c>
      <c r="B52" s="114" t="s">
        <v>221</v>
      </c>
      <c r="C52" s="125"/>
    </row>
    <row r="53" spans="1:3" ht="12.75">
      <c r="A53" s="117" t="s">
        <v>222</v>
      </c>
      <c r="B53" s="82" t="s">
        <v>223</v>
      </c>
      <c r="C53" s="99"/>
    </row>
    <row r="54" spans="1:3" ht="12.75">
      <c r="A54" s="117" t="s">
        <v>224</v>
      </c>
      <c r="B54" s="82" t="s">
        <v>225</v>
      </c>
      <c r="C54" s="99"/>
    </row>
    <row r="55" spans="1:3" ht="12.75">
      <c r="A55" s="117" t="s">
        <v>180</v>
      </c>
      <c r="B55" s="82" t="s">
        <v>226</v>
      </c>
      <c r="C55" s="99"/>
    </row>
    <row r="56" spans="1:3" ht="12.75">
      <c r="A56" s="117" t="s">
        <v>227</v>
      </c>
      <c r="B56" s="82" t="s">
        <v>228</v>
      </c>
      <c r="C56" s="99"/>
    </row>
    <row r="57" spans="1:3" ht="12.75">
      <c r="A57" s="122" t="s">
        <v>191</v>
      </c>
      <c r="B57" s="110" t="s">
        <v>229</v>
      </c>
      <c r="C57" s="124"/>
    </row>
  </sheetData>
  <sheetProtection/>
  <mergeCells count="1">
    <mergeCell ref="B1:C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Tahitótfalu</dc:creator>
  <cp:keywords/>
  <dc:description/>
  <cp:lastModifiedBy>Szénásy Andrea</cp:lastModifiedBy>
  <cp:lastPrinted>2022-02-17T14:16:45Z</cp:lastPrinted>
  <dcterms:created xsi:type="dcterms:W3CDTF">2008-02-06T14:44:14Z</dcterms:created>
  <dcterms:modified xsi:type="dcterms:W3CDTF">2023-02-07T20:19:24Z</dcterms:modified>
  <cp:category/>
  <cp:version/>
  <cp:contentType/>
  <cp:contentStatus/>
</cp:coreProperties>
</file>